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Sheet1" sheetId="1" r:id="rId1"/>
    <sheet name="Sheet3" sheetId="2" r:id="rId2"/>
    <sheet name="Sheet2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<sst xmlns="http://schemas.openxmlformats.org/spreadsheetml/2006/main" count="184" uniqueCount="104">
  <si>
    <t>附件</t>
  </si>
  <si>
    <t>贾鲁河综合治理工程</t>
  </si>
  <si>
    <t>面积单位：公顷</t>
  </si>
  <si>
    <t>权属单位</t>
  </si>
  <si>
    <t>土地总面积</t>
  </si>
  <si>
    <t>农用地</t>
  </si>
  <si>
    <t>建设用地</t>
  </si>
  <si>
    <t>合计</t>
  </si>
  <si>
    <t>耕地        （水浇地）</t>
  </si>
  <si>
    <t>其他农用地</t>
  </si>
  <si>
    <t>独立工矿用地</t>
  </si>
  <si>
    <t>小计</t>
  </si>
  <si>
    <t>其   中</t>
  </si>
  <si>
    <t>农田水利</t>
  </si>
  <si>
    <t>农村道路</t>
  </si>
  <si>
    <t>坑塘</t>
  </si>
  <si>
    <t>设施农用地</t>
  </si>
  <si>
    <t>人数</t>
  </si>
  <si>
    <t>耕地</t>
  </si>
  <si>
    <t>人均</t>
  </si>
  <si>
    <t>征地</t>
  </si>
  <si>
    <t>安置人数</t>
  </si>
  <si>
    <t>征地后耕地</t>
  </si>
  <si>
    <t>征后人均耕地</t>
  </si>
  <si>
    <t>川汇区合计</t>
  </si>
  <si>
    <t xml:space="preserve">     </t>
  </si>
  <si>
    <t>金海路街道办事处</t>
  </si>
  <si>
    <t>党庄村委会</t>
  </si>
  <si>
    <t>西寨居委会</t>
  </si>
  <si>
    <t>下口村委会</t>
  </si>
  <si>
    <t>周套楼村委会</t>
  </si>
  <si>
    <t>朱庄居委会</t>
  </si>
  <si>
    <t>城北街道办事处</t>
  </si>
  <si>
    <t>后彭埠口村委会</t>
  </si>
  <si>
    <t>后石店村委会</t>
  </si>
  <si>
    <t>下炉村委会</t>
  </si>
  <si>
    <t>人和街道办事处</t>
  </si>
  <si>
    <t>德化居委会</t>
  </si>
  <si>
    <t>小桥街道办事处</t>
  </si>
  <si>
    <t>高庄居委会</t>
  </si>
  <si>
    <t>前彭埠口村委会</t>
  </si>
  <si>
    <t>贾鲁河综合治理工程项目（川汇区段）明细表</t>
  </si>
  <si>
    <t>未利用地</t>
  </si>
  <si>
    <t>合 计</t>
  </si>
  <si>
    <t>耕    地</t>
  </si>
  <si>
    <t>林 地</t>
  </si>
  <si>
    <t>园 地</t>
  </si>
  <si>
    <t>小 计</t>
  </si>
  <si>
    <t>水浇地</t>
  </si>
  <si>
    <t>集体土地</t>
  </si>
  <si>
    <t>金海路办事处合计</t>
  </si>
  <si>
    <t xml:space="preserve">城北办事处合计 </t>
  </si>
  <si>
    <t>小桥街办事处合计</t>
  </si>
  <si>
    <t>周口市2021年度第二批城市建设用地土地征收情况表</t>
  </si>
  <si>
    <t>耕地总面积</t>
  </si>
  <si>
    <t>总人口</t>
  </si>
  <si>
    <t>本次征收耕地</t>
  </si>
  <si>
    <t>征地前人均耕地</t>
  </si>
  <si>
    <t>征地后人均耕地</t>
  </si>
  <si>
    <t>安置农业人口</t>
  </si>
  <si>
    <t>邵寨村委会</t>
  </si>
  <si>
    <t>张夏庄村委会</t>
  </si>
  <si>
    <t>贾鲁河综合治理工程明细表</t>
  </si>
  <si>
    <t>总面积</t>
  </si>
  <si>
    <t>其中</t>
  </si>
  <si>
    <t>种植园用地</t>
  </si>
  <si>
    <t>林地</t>
  </si>
  <si>
    <t>交通运输用地</t>
  </si>
  <si>
    <t>水域及水利设施用地</t>
  </si>
  <si>
    <t>其他土地</t>
  </si>
  <si>
    <t>商业服务业用地</t>
  </si>
  <si>
    <t>工矿用地</t>
  </si>
  <si>
    <t>住宅用地</t>
  </si>
  <si>
    <t>公共管理与公共服务用地</t>
  </si>
  <si>
    <t>特殊用地</t>
  </si>
  <si>
    <t>湿地</t>
  </si>
  <si>
    <t>草地</t>
  </si>
  <si>
    <t>果园</t>
  </si>
  <si>
    <t>其他园地</t>
  </si>
  <si>
    <t>乔木林地</t>
  </si>
  <si>
    <t>其他林地</t>
  </si>
  <si>
    <t>坑塘水面</t>
  </si>
  <si>
    <t>养殖坑塘</t>
  </si>
  <si>
    <t>沟渠</t>
  </si>
  <si>
    <t>干渠</t>
  </si>
  <si>
    <t>物流仓储用地</t>
  </si>
  <si>
    <t>商业服务业设施用地</t>
  </si>
  <si>
    <t>工业用地</t>
  </si>
  <si>
    <t>采矿用地</t>
  </si>
  <si>
    <t>城镇住宅用地</t>
  </si>
  <si>
    <t>农村宅基地</t>
  </si>
  <si>
    <t>公用设施用地</t>
  </si>
  <si>
    <t>科教文卫用地</t>
  </si>
  <si>
    <t>公路用地</t>
  </si>
  <si>
    <t>城镇村道路用地</t>
  </si>
  <si>
    <t>水工建筑用地</t>
  </si>
  <si>
    <t>河流水面</t>
  </si>
  <si>
    <t>内陆滩涂</t>
  </si>
  <si>
    <t>其他草地</t>
  </si>
  <si>
    <t xml:space="preserve">                                                                                         单位：公顷     </t>
  </si>
  <si>
    <r>
      <t>人和</t>
    </r>
    <r>
      <rPr>
        <b/>
        <sz val="11"/>
        <rFont val="宋体"/>
        <family val="0"/>
      </rPr>
      <t>街</t>
    </r>
    <r>
      <rPr>
        <b/>
        <sz val="11"/>
        <color indexed="8"/>
        <rFont val="宋体"/>
        <family val="0"/>
      </rPr>
      <t>办事处合计</t>
    </r>
  </si>
  <si>
    <t>人和街办事处合计</t>
  </si>
  <si>
    <t xml:space="preserve"> 附  件</t>
  </si>
  <si>
    <t>其他         农用地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</si>
</sst>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0_);[Red]\(0.00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24"/>
      <name val="宋体"/>
      <family val="0"/>
    </font>
    <font>
      <sz val="2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22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77" fontId="1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79" fontId="38" fillId="0" borderId="10" xfId="0" applyNumberFormat="1" applyFont="1" applyFill="1" applyBorder="1" applyAlignment="1">
      <alignment horizontal="center" vertical="center"/>
    </xf>
    <xf numFmtId="179" fontId="37" fillId="0" borderId="10" xfId="0" applyNumberFormat="1" applyFont="1" applyFill="1" applyBorder="1" applyAlignment="1">
      <alignment horizontal="center" vertical="center"/>
    </xf>
    <xf numFmtId="179" fontId="37" fillId="0" borderId="10" xfId="0" applyNumberFormat="1" applyFont="1" applyFill="1" applyBorder="1" applyAlignment="1">
      <alignment horizontal="center" vertical="center" wrapText="1"/>
    </xf>
    <xf numFmtId="179" fontId="38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N28" sqref="N28"/>
    </sheetView>
  </sheetViews>
  <sheetFormatPr defaultColWidth="9.00390625" defaultRowHeight="14.25"/>
  <cols>
    <col min="1" max="1" width="2.875" style="0" customWidth="1"/>
    <col min="2" max="2" width="16.50390625" style="0" customWidth="1"/>
    <col min="3" max="3" width="10.50390625" style="0" customWidth="1"/>
    <col min="4" max="4" width="11.875" style="0" customWidth="1"/>
    <col min="5" max="5" width="10.50390625" style="0" customWidth="1"/>
    <col min="6" max="6" width="10.50390625" style="0" hidden="1" customWidth="1"/>
    <col min="7" max="9" width="9.375" style="0" hidden="1" customWidth="1"/>
    <col min="10" max="10" width="10.125" style="0" hidden="1" customWidth="1"/>
    <col min="11" max="11" width="12.375" style="10" hidden="1" customWidth="1"/>
    <col min="12" max="12" width="8.125" style="11" customWidth="1"/>
    <col min="13" max="13" width="6.75390625" style="11" customWidth="1"/>
    <col min="14" max="14" width="12.875" style="29" bestFit="1" customWidth="1"/>
    <col min="15" max="15" width="14.125" style="0" bestFit="1" customWidth="1"/>
    <col min="16" max="16" width="8.75390625" style="28" customWidth="1"/>
    <col min="17" max="17" width="14.125" style="0" bestFit="1" customWidth="1"/>
    <col min="18" max="18" width="9.00390625" style="30" customWidth="1"/>
    <col min="19" max="19" width="12.625" style="0" bestFit="1" customWidth="1"/>
    <col min="21" max="21" width="12.625" style="0" bestFit="1" customWidth="1"/>
  </cols>
  <sheetData>
    <row r="1" spans="1:2" ht="13.5" customHeight="1">
      <c r="A1" s="62" t="s">
        <v>0</v>
      </c>
      <c r="B1" s="62"/>
    </row>
    <row r="2" spans="1:11" ht="22.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 customHeight="1">
      <c r="A3" s="31"/>
      <c r="B3" s="32"/>
      <c r="C3" s="32"/>
      <c r="D3" s="32"/>
      <c r="E3" s="32"/>
      <c r="F3" s="64" t="s">
        <v>2</v>
      </c>
      <c r="G3" s="64"/>
      <c r="H3" s="64"/>
      <c r="I3" s="65"/>
      <c r="J3" s="66"/>
      <c r="K3" s="65"/>
    </row>
    <row r="4" spans="1:11" ht="17.25" customHeight="1">
      <c r="A4" s="68" t="s">
        <v>3</v>
      </c>
      <c r="B4" s="68"/>
      <c r="C4" s="68" t="s">
        <v>4</v>
      </c>
      <c r="D4" s="67" t="s">
        <v>5</v>
      </c>
      <c r="E4" s="67"/>
      <c r="F4" s="67"/>
      <c r="G4" s="67"/>
      <c r="H4" s="67"/>
      <c r="I4" s="67"/>
      <c r="J4" s="67"/>
      <c r="K4" s="48" t="s">
        <v>6</v>
      </c>
    </row>
    <row r="5" spans="1:11" ht="12.75" customHeight="1">
      <c r="A5" s="68"/>
      <c r="B5" s="68"/>
      <c r="C5" s="68"/>
      <c r="D5" s="68" t="s">
        <v>7</v>
      </c>
      <c r="E5" s="68" t="s">
        <v>8</v>
      </c>
      <c r="F5" s="68" t="s">
        <v>9</v>
      </c>
      <c r="G5" s="68"/>
      <c r="H5" s="68"/>
      <c r="I5" s="68"/>
      <c r="J5" s="68"/>
      <c r="K5" s="68" t="s">
        <v>10</v>
      </c>
    </row>
    <row r="6" spans="1:11" ht="12.75" customHeight="1">
      <c r="A6" s="68"/>
      <c r="B6" s="68"/>
      <c r="C6" s="68"/>
      <c r="D6" s="68"/>
      <c r="E6" s="68"/>
      <c r="F6" s="68" t="s">
        <v>11</v>
      </c>
      <c r="G6" s="69" t="s">
        <v>12</v>
      </c>
      <c r="H6" s="69"/>
      <c r="I6" s="69"/>
      <c r="J6" s="69"/>
      <c r="K6" s="68"/>
    </row>
    <row r="7" spans="1:19" ht="12.75" customHeight="1">
      <c r="A7" s="68"/>
      <c r="B7" s="68"/>
      <c r="C7" s="68"/>
      <c r="D7" s="68"/>
      <c r="E7" s="68"/>
      <c r="F7" s="68"/>
      <c r="G7" s="33" t="s">
        <v>13</v>
      </c>
      <c r="H7" s="33" t="s">
        <v>14</v>
      </c>
      <c r="I7" s="33" t="s">
        <v>15</v>
      </c>
      <c r="J7" s="33" t="s">
        <v>16</v>
      </c>
      <c r="K7" s="68"/>
      <c r="L7" s="53" t="s">
        <v>17</v>
      </c>
      <c r="M7" s="53" t="s">
        <v>18</v>
      </c>
      <c r="N7" s="54" t="s">
        <v>19</v>
      </c>
      <c r="O7" s="55" t="s">
        <v>20</v>
      </c>
      <c r="P7" s="56" t="s">
        <v>21</v>
      </c>
      <c r="Q7" s="55" t="s">
        <v>22</v>
      </c>
      <c r="R7" s="60" t="s">
        <v>23</v>
      </c>
      <c r="S7" s="55"/>
    </row>
    <row r="8" spans="1:18" s="1" customFormat="1" ht="15.75" customHeight="1">
      <c r="A8" s="70" t="s">
        <v>24</v>
      </c>
      <c r="B8" s="70"/>
      <c r="C8" s="34">
        <f>+C9+C25</f>
        <v>15.1034</v>
      </c>
      <c r="D8" s="34">
        <f>+D9+D25</f>
        <v>15.1034</v>
      </c>
      <c r="E8" s="34">
        <f>+E9+E25</f>
        <v>14.638</v>
      </c>
      <c r="F8" s="34">
        <f>+F9+F51</f>
        <v>0.7591</v>
      </c>
      <c r="G8" s="34">
        <f>+G9+G51</f>
        <v>0.2338</v>
      </c>
      <c r="H8" s="34">
        <f>+H9+H51</f>
        <v>0.2324</v>
      </c>
      <c r="I8" s="34">
        <v>0.0613</v>
      </c>
      <c r="J8" s="34">
        <v>0.2316</v>
      </c>
      <c r="K8" s="48">
        <v>0.2933</v>
      </c>
      <c r="L8" s="11"/>
      <c r="M8" s="11"/>
      <c r="N8" s="57"/>
      <c r="P8" s="27"/>
      <c r="R8" s="61"/>
    </row>
    <row r="9" spans="1:18" s="1" customFormat="1" ht="15.75" customHeight="1">
      <c r="A9" s="68" t="s">
        <v>25</v>
      </c>
      <c r="B9" s="4" t="s">
        <v>26</v>
      </c>
      <c r="C9" s="3">
        <f aca="true" t="shared" si="0" ref="C9:C23">+D9+V9+AP9</f>
        <v>15.1034</v>
      </c>
      <c r="D9" s="3">
        <f aca="true" t="shared" si="1" ref="D9:D23">+E9+G9+J9+M9+O9+T9</f>
        <v>15.1034</v>
      </c>
      <c r="E9" s="8">
        <f>+E10+E11+E12+E13+E14</f>
        <v>14.638</v>
      </c>
      <c r="F9" s="34">
        <f>G9+H9+I9+J9</f>
        <v>0.7591</v>
      </c>
      <c r="G9" s="34">
        <f>G10+G18+G21+G30</f>
        <v>0.2338</v>
      </c>
      <c r="H9" s="34">
        <f>H10+H18+H21+H30</f>
        <v>0.2324</v>
      </c>
      <c r="I9" s="34">
        <f>I10+I18+I21+I30</f>
        <v>0.0613</v>
      </c>
      <c r="J9" s="34">
        <f>J10+J18+J21+J30</f>
        <v>0.2316</v>
      </c>
      <c r="K9" s="34"/>
      <c r="L9" s="11"/>
      <c r="M9" s="11"/>
      <c r="N9" s="57"/>
      <c r="P9" s="27"/>
      <c r="R9" s="61"/>
    </row>
    <row r="10" spans="1:18" s="1" customFormat="1" ht="15.75" customHeight="1">
      <c r="A10" s="68"/>
      <c r="B10" s="3" t="s">
        <v>27</v>
      </c>
      <c r="C10" s="3">
        <f t="shared" si="0"/>
        <v>2317.9019999999996</v>
      </c>
      <c r="D10" s="3">
        <f t="shared" si="1"/>
        <v>2317.9019999999996</v>
      </c>
      <c r="E10" s="3">
        <v>4.8544</v>
      </c>
      <c r="F10" s="34">
        <f>G10+H10+I10+J10</f>
        <v>0.2316</v>
      </c>
      <c r="G10" s="34"/>
      <c r="H10" s="34"/>
      <c r="I10" s="34"/>
      <c r="J10" s="34">
        <f>J11+J12</f>
        <v>0.2316</v>
      </c>
      <c r="K10" s="34"/>
      <c r="L10" s="11">
        <v>2173</v>
      </c>
      <c r="M10" s="11">
        <v>2240</v>
      </c>
      <c r="N10" s="58">
        <f>M10/L10</f>
        <v>1.0308329498389324</v>
      </c>
      <c r="O10" s="1">
        <f>+E10*15</f>
        <v>72.816</v>
      </c>
      <c r="P10" s="59">
        <f>O10/N10</f>
        <v>70.63802142857143</v>
      </c>
      <c r="Q10" s="1">
        <f>M10-O10</f>
        <v>2167.184</v>
      </c>
      <c r="R10" s="61">
        <f>Q10/L10</f>
        <v>0.9973235158766683</v>
      </c>
    </row>
    <row r="11" spans="1:18" s="1" customFormat="1" ht="15.75" customHeight="1">
      <c r="A11" s="68"/>
      <c r="B11" s="3" t="s">
        <v>28</v>
      </c>
      <c r="C11" s="3">
        <f t="shared" si="0"/>
        <v>0.1344</v>
      </c>
      <c r="D11" s="3">
        <f t="shared" si="1"/>
        <v>0.1344</v>
      </c>
      <c r="E11" s="3">
        <v>0.0084</v>
      </c>
      <c r="F11" s="42"/>
      <c r="G11" s="42"/>
      <c r="H11" s="42"/>
      <c r="I11" s="42"/>
      <c r="J11" s="42"/>
      <c r="K11" s="34"/>
      <c r="L11" s="11"/>
      <c r="M11" s="11"/>
      <c r="N11" s="58"/>
      <c r="O11" s="1">
        <f aca="true" t="shared" si="2" ref="O11:O23">+E11*15</f>
        <v>0.126</v>
      </c>
      <c r="P11" s="59"/>
      <c r="R11" s="61"/>
    </row>
    <row r="12" spans="1:18" s="1" customFormat="1" ht="15.75" customHeight="1">
      <c r="A12" s="68"/>
      <c r="B12" s="3" t="s">
        <v>29</v>
      </c>
      <c r="C12" s="3">
        <f t="shared" si="0"/>
        <v>2495.3148</v>
      </c>
      <c r="D12" s="3">
        <f t="shared" si="1"/>
        <v>2495.3148</v>
      </c>
      <c r="E12" s="3">
        <v>9.0677</v>
      </c>
      <c r="F12" s="42">
        <f>G12+H12+I12+J12</f>
        <v>0.2316</v>
      </c>
      <c r="G12" s="42"/>
      <c r="H12" s="42"/>
      <c r="I12" s="42"/>
      <c r="J12" s="42">
        <v>0.2316</v>
      </c>
      <c r="K12" s="34"/>
      <c r="L12" s="11">
        <v>1830</v>
      </c>
      <c r="M12" s="11">
        <v>2350</v>
      </c>
      <c r="N12" s="58">
        <f aca="true" t="shared" si="3" ref="N12:N23">M12/L12</f>
        <v>1.284153005464481</v>
      </c>
      <c r="O12" s="1">
        <f t="shared" si="2"/>
        <v>136.0155</v>
      </c>
      <c r="P12" s="59">
        <f aca="true" t="shared" si="4" ref="P12:P23">O12/N12</f>
        <v>105.91845319148936</v>
      </c>
      <c r="Q12" s="1">
        <f aca="true" t="shared" si="5" ref="Q12:Q23">M12-O12</f>
        <v>2213.9845</v>
      </c>
      <c r="R12" s="61">
        <f aca="true" t="shared" si="6" ref="R12:R23">Q12/L12</f>
        <v>1.2098275956284152</v>
      </c>
    </row>
    <row r="13" spans="1:18" s="1" customFormat="1" ht="15.75" customHeight="1">
      <c r="A13" s="68"/>
      <c r="B13" s="3" t="s">
        <v>30</v>
      </c>
      <c r="C13" s="3">
        <f t="shared" si="0"/>
        <v>469.5904</v>
      </c>
      <c r="D13" s="3">
        <f t="shared" si="1"/>
        <v>469.5904</v>
      </c>
      <c r="E13" s="3">
        <v>0.5994</v>
      </c>
      <c r="F13" s="42"/>
      <c r="G13" s="42"/>
      <c r="H13" s="42"/>
      <c r="I13" s="42"/>
      <c r="J13" s="42"/>
      <c r="K13" s="34"/>
      <c r="L13" s="11">
        <v>3100</v>
      </c>
      <c r="M13" s="11">
        <v>460</v>
      </c>
      <c r="N13" s="58">
        <f t="shared" si="3"/>
        <v>0.14838709677419354</v>
      </c>
      <c r="O13" s="1">
        <f t="shared" si="2"/>
        <v>8.991000000000001</v>
      </c>
      <c r="P13" s="59">
        <f t="shared" si="4"/>
        <v>60.59152173913045</v>
      </c>
      <c r="Q13" s="1">
        <f t="shared" si="5"/>
        <v>451.009</v>
      </c>
      <c r="R13" s="61">
        <f t="shared" si="6"/>
        <v>0.14548677419354838</v>
      </c>
    </row>
    <row r="14" spans="1:18" s="1" customFormat="1" ht="15.75" customHeight="1">
      <c r="A14" s="68"/>
      <c r="B14" s="3" t="s">
        <v>31</v>
      </c>
      <c r="C14" s="3">
        <f t="shared" si="0"/>
        <v>21.7296</v>
      </c>
      <c r="D14" s="3">
        <f t="shared" si="1"/>
        <v>21.7296</v>
      </c>
      <c r="E14" s="3">
        <v>0.1081</v>
      </c>
      <c r="F14" s="42"/>
      <c r="G14" s="42"/>
      <c r="H14" s="42"/>
      <c r="I14" s="42"/>
      <c r="J14" s="42"/>
      <c r="K14" s="34"/>
      <c r="L14" s="11">
        <v>4029</v>
      </c>
      <c r="M14" s="11">
        <v>20</v>
      </c>
      <c r="N14" s="58">
        <f t="shared" si="3"/>
        <v>0.004964010920824026</v>
      </c>
      <c r="O14" s="1">
        <f t="shared" si="2"/>
        <v>1.6215</v>
      </c>
      <c r="P14" s="59"/>
      <c r="Q14" s="1">
        <f t="shared" si="5"/>
        <v>18.3785</v>
      </c>
      <c r="R14" s="61">
        <f t="shared" si="6"/>
        <v>0.004561553735418218</v>
      </c>
    </row>
    <row r="15" spans="1:18" s="1" customFormat="1" ht="15.75" customHeight="1">
      <c r="A15" s="68"/>
      <c r="B15" s="4" t="s">
        <v>32</v>
      </c>
      <c r="C15" s="3">
        <f t="shared" si="0"/>
        <v>9.1554</v>
      </c>
      <c r="D15" s="3">
        <f t="shared" si="1"/>
        <v>9.1554</v>
      </c>
      <c r="E15" s="9">
        <f>+E16+E17+E18</f>
        <v>9.1554</v>
      </c>
      <c r="F15" s="42"/>
      <c r="G15" s="42"/>
      <c r="H15" s="42"/>
      <c r="I15" s="42"/>
      <c r="J15" s="42"/>
      <c r="K15" s="34"/>
      <c r="L15" s="11"/>
      <c r="M15" s="11"/>
      <c r="N15" s="58"/>
      <c r="P15" s="59"/>
      <c r="R15" s="61"/>
    </row>
    <row r="16" spans="1:18" s="1" customFormat="1" ht="15.75" customHeight="1">
      <c r="A16" s="68"/>
      <c r="B16" s="3" t="s">
        <v>33</v>
      </c>
      <c r="C16" s="3">
        <f t="shared" si="0"/>
        <v>786.8624</v>
      </c>
      <c r="D16" s="3">
        <f t="shared" si="1"/>
        <v>786.8624</v>
      </c>
      <c r="E16" s="3">
        <v>0.7414</v>
      </c>
      <c r="F16" s="42"/>
      <c r="G16" s="42"/>
      <c r="H16" s="42"/>
      <c r="I16" s="42"/>
      <c r="J16" s="42"/>
      <c r="K16" s="34"/>
      <c r="L16" s="11">
        <v>1078</v>
      </c>
      <c r="M16" s="11">
        <v>775</v>
      </c>
      <c r="N16" s="58">
        <f t="shared" si="3"/>
        <v>0.7189239332096475</v>
      </c>
      <c r="O16" s="1">
        <f t="shared" si="2"/>
        <v>11.120999999999999</v>
      </c>
      <c r="P16" s="59">
        <f t="shared" si="4"/>
        <v>15.468952258064514</v>
      </c>
      <c r="Q16" s="1">
        <f t="shared" si="5"/>
        <v>763.879</v>
      </c>
      <c r="R16" s="61">
        <f t="shared" si="6"/>
        <v>0.7086076066790352</v>
      </c>
    </row>
    <row r="17" spans="1:18" s="1" customFormat="1" ht="15.75" customHeight="1">
      <c r="A17" s="68"/>
      <c r="B17" s="3" t="s">
        <v>34</v>
      </c>
      <c r="C17" s="3">
        <f t="shared" si="0"/>
        <v>662.2524</v>
      </c>
      <c r="D17" s="3">
        <f t="shared" si="1"/>
        <v>662.2524</v>
      </c>
      <c r="E17" s="3">
        <v>0.4689</v>
      </c>
      <c r="F17" s="42"/>
      <c r="G17" s="42"/>
      <c r="H17" s="42"/>
      <c r="I17" s="42"/>
      <c r="J17" s="42"/>
      <c r="K17" s="34"/>
      <c r="L17" s="11">
        <v>485</v>
      </c>
      <c r="M17" s="11">
        <v>654.75</v>
      </c>
      <c r="N17" s="58">
        <f t="shared" si="3"/>
        <v>1.35</v>
      </c>
      <c r="O17" s="1">
        <f t="shared" si="2"/>
        <v>7.0335</v>
      </c>
      <c r="P17" s="59">
        <f t="shared" si="4"/>
        <v>5.21</v>
      </c>
      <c r="Q17" s="1">
        <f t="shared" si="5"/>
        <v>647.7165</v>
      </c>
      <c r="R17" s="61">
        <f t="shared" si="6"/>
        <v>1.33549793814433</v>
      </c>
    </row>
    <row r="18" spans="1:18" s="27" customFormat="1" ht="15.75" customHeight="1">
      <c r="A18" s="68"/>
      <c r="B18" s="3" t="s">
        <v>35</v>
      </c>
      <c r="C18" s="3">
        <f t="shared" si="0"/>
        <v>2070.1216</v>
      </c>
      <c r="D18" s="3">
        <f t="shared" si="1"/>
        <v>2070.1216</v>
      </c>
      <c r="E18" s="3">
        <v>7.9451</v>
      </c>
      <c r="F18" s="34"/>
      <c r="G18" s="51"/>
      <c r="H18" s="51">
        <f>H19+H20</f>
        <v>0.0011</v>
      </c>
      <c r="I18" s="51"/>
      <c r="J18" s="34"/>
      <c r="K18" s="48"/>
      <c r="L18" s="11">
        <v>1671</v>
      </c>
      <c r="M18" s="11">
        <v>1943</v>
      </c>
      <c r="N18" s="58">
        <f t="shared" si="3"/>
        <v>1.1627767803710354</v>
      </c>
      <c r="O18" s="1">
        <f t="shared" si="2"/>
        <v>119.1765</v>
      </c>
      <c r="P18" s="59">
        <f t="shared" si="4"/>
        <v>102.49301672671128</v>
      </c>
      <c r="Q18" s="1">
        <f t="shared" si="5"/>
        <v>1823.8235</v>
      </c>
      <c r="R18" s="61">
        <f t="shared" si="6"/>
        <v>1.0914563135846798</v>
      </c>
    </row>
    <row r="19" spans="1:18" s="28" customFormat="1" ht="15.75" customHeight="1">
      <c r="A19" s="68"/>
      <c r="B19" s="4" t="s">
        <v>36</v>
      </c>
      <c r="C19" s="3">
        <f t="shared" si="0"/>
        <v>0.6927</v>
      </c>
      <c r="D19" s="3">
        <f t="shared" si="1"/>
        <v>0.6927</v>
      </c>
      <c r="E19" s="9">
        <f>+E20</f>
        <v>0.6927</v>
      </c>
      <c r="F19" s="42"/>
      <c r="G19" s="52"/>
      <c r="H19" s="42"/>
      <c r="I19" s="42"/>
      <c r="J19" s="42"/>
      <c r="K19" s="13"/>
      <c r="L19" s="11"/>
      <c r="M19" s="11"/>
      <c r="N19" s="58"/>
      <c r="O19" s="1"/>
      <c r="P19" s="59"/>
      <c r="Q19" s="1"/>
      <c r="R19" s="61"/>
    </row>
    <row r="20" spans="1:18" s="28" customFormat="1" ht="15.75" customHeight="1">
      <c r="A20" s="68"/>
      <c r="B20" s="3" t="s">
        <v>37</v>
      </c>
      <c r="C20" s="3">
        <f t="shared" si="0"/>
        <v>11.0832</v>
      </c>
      <c r="D20" s="3">
        <f t="shared" si="1"/>
        <v>11.0832</v>
      </c>
      <c r="E20" s="3">
        <v>0.6927</v>
      </c>
      <c r="F20" s="42">
        <f>G20+H20+I20+J20</f>
        <v>0.0011</v>
      </c>
      <c r="G20" s="42"/>
      <c r="H20" s="42">
        <v>0.0011</v>
      </c>
      <c r="I20" s="42"/>
      <c r="J20" s="42"/>
      <c r="K20" s="13"/>
      <c r="L20" s="11"/>
      <c r="M20" s="11"/>
      <c r="N20" s="58"/>
      <c r="O20" s="1">
        <f t="shared" si="2"/>
        <v>10.3905</v>
      </c>
      <c r="P20" s="59"/>
      <c r="Q20" s="1">
        <f t="shared" si="5"/>
        <v>-10.3905</v>
      </c>
      <c r="R20" s="61"/>
    </row>
    <row r="21" spans="1:18" s="1" customFormat="1" ht="15.75" customHeight="1">
      <c r="A21" s="68"/>
      <c r="B21" s="4" t="s">
        <v>38</v>
      </c>
      <c r="C21" s="3">
        <f t="shared" si="0"/>
        <v>1.4781</v>
      </c>
      <c r="D21" s="3">
        <f t="shared" si="1"/>
        <v>1.4781</v>
      </c>
      <c r="E21" s="9">
        <f>+E22+E23</f>
        <v>1.2443</v>
      </c>
      <c r="F21" s="34">
        <f>G21+H21+I21+J21</f>
        <v>0.5264</v>
      </c>
      <c r="G21" s="34">
        <v>0.2338</v>
      </c>
      <c r="H21" s="34">
        <v>0.2313</v>
      </c>
      <c r="I21" s="34">
        <v>0.0613</v>
      </c>
      <c r="J21" s="34"/>
      <c r="K21" s="48"/>
      <c r="L21" s="11"/>
      <c r="M21" s="11"/>
      <c r="N21" s="58"/>
      <c r="P21" s="59"/>
      <c r="R21" s="61"/>
    </row>
    <row r="22" spans="1:18" s="1" customFormat="1" ht="15.75" customHeight="1">
      <c r="A22" s="68"/>
      <c r="B22" s="3" t="s">
        <v>39</v>
      </c>
      <c r="C22" s="3">
        <f t="shared" si="0"/>
        <v>0</v>
      </c>
      <c r="D22" s="3">
        <f t="shared" si="1"/>
        <v>0</v>
      </c>
      <c r="E22" s="3"/>
      <c r="F22" s="42">
        <v>0.0613</v>
      </c>
      <c r="G22" s="42"/>
      <c r="H22" s="42"/>
      <c r="I22" s="42">
        <v>0.0613</v>
      </c>
      <c r="J22" s="34"/>
      <c r="K22" s="48"/>
      <c r="L22" s="11"/>
      <c r="M22" s="11"/>
      <c r="N22" s="58"/>
      <c r="P22" s="59"/>
      <c r="R22" s="61"/>
    </row>
    <row r="23" spans="1:18" s="28" customFormat="1" ht="15.75" customHeight="1">
      <c r="A23" s="68"/>
      <c r="B23" s="3" t="s">
        <v>40</v>
      </c>
      <c r="C23" s="3">
        <f t="shared" si="0"/>
        <v>152.9972</v>
      </c>
      <c r="D23" s="3">
        <f t="shared" si="1"/>
        <v>152.9972</v>
      </c>
      <c r="E23" s="3">
        <v>1.2443</v>
      </c>
      <c r="F23" s="42">
        <f>G23+H23+I23+J23</f>
        <v>0.1033</v>
      </c>
      <c r="G23" s="42">
        <v>0.0884</v>
      </c>
      <c r="H23" s="42">
        <v>0.0149</v>
      </c>
      <c r="I23" s="42"/>
      <c r="J23" s="42"/>
      <c r="K23" s="13"/>
      <c r="L23" s="11">
        <v>852</v>
      </c>
      <c r="M23" s="11">
        <v>133</v>
      </c>
      <c r="N23" s="58">
        <f t="shared" si="3"/>
        <v>0.15610328638497653</v>
      </c>
      <c r="O23" s="1">
        <f t="shared" si="2"/>
        <v>18.6645</v>
      </c>
      <c r="P23" s="59">
        <f t="shared" si="4"/>
        <v>119.56506766917293</v>
      </c>
      <c r="Q23" s="1">
        <f t="shared" si="5"/>
        <v>114.3355</v>
      </c>
      <c r="R23" s="61">
        <f t="shared" si="6"/>
        <v>0.13419659624413144</v>
      </c>
    </row>
    <row r="24" spans="1:18" s="28" customFormat="1" ht="15.75" customHeight="1">
      <c r="A24" s="68"/>
      <c r="B24" s="35"/>
      <c r="C24" s="36"/>
      <c r="D24" s="36"/>
      <c r="E24" s="36"/>
      <c r="F24" s="42">
        <f>G24+H24+I68+J68</f>
        <v>0.185</v>
      </c>
      <c r="G24" s="42">
        <v>0.0641</v>
      </c>
      <c r="H24" s="42">
        <v>0.1209</v>
      </c>
      <c r="I24" s="42"/>
      <c r="J24" s="52"/>
      <c r="K24" s="13"/>
      <c r="L24" s="11"/>
      <c r="M24" s="11"/>
      <c r="N24" s="58"/>
      <c r="O24" s="1"/>
      <c r="P24" s="59">
        <f>SUM(P10:P23)</f>
        <v>479.88503301314</v>
      </c>
      <c r="Q24" s="1"/>
      <c r="R24" s="61"/>
    </row>
    <row r="25" spans="1:18" s="28" customFormat="1" ht="15.75" customHeight="1">
      <c r="A25" s="68"/>
      <c r="B25" s="37"/>
      <c r="C25" s="38"/>
      <c r="D25" s="38"/>
      <c r="E25" s="38"/>
      <c r="F25" s="42"/>
      <c r="G25" s="42"/>
      <c r="H25" s="42"/>
      <c r="I25" s="42"/>
      <c r="J25" s="42"/>
      <c r="K25" s="13"/>
      <c r="L25" s="11"/>
      <c r="M25" s="11"/>
      <c r="N25" s="58"/>
      <c r="O25" s="1"/>
      <c r="P25" s="59"/>
      <c r="Q25" s="1"/>
      <c r="R25" s="61"/>
    </row>
    <row r="26" spans="1:18" s="28" customFormat="1" ht="15.75" customHeight="1">
      <c r="A26" s="68"/>
      <c r="B26" s="39"/>
      <c r="C26" s="38"/>
      <c r="D26" s="38"/>
      <c r="E26" s="38"/>
      <c r="F26" s="42"/>
      <c r="G26" s="42"/>
      <c r="H26" s="42"/>
      <c r="I26" s="42"/>
      <c r="J26" s="42"/>
      <c r="K26" s="13"/>
      <c r="L26" s="11"/>
      <c r="M26" s="11"/>
      <c r="N26" s="58"/>
      <c r="O26" s="1"/>
      <c r="P26" s="59"/>
      <c r="Q26" s="1"/>
      <c r="R26" s="61"/>
    </row>
    <row r="27" spans="1:18" s="28" customFormat="1" ht="15.75" customHeight="1">
      <c r="A27" s="68"/>
      <c r="B27" s="40"/>
      <c r="C27" s="38"/>
      <c r="D27" s="38"/>
      <c r="E27" s="38"/>
      <c r="F27" s="42"/>
      <c r="G27" s="42"/>
      <c r="H27" s="42"/>
      <c r="I27" s="42"/>
      <c r="J27" s="42"/>
      <c r="K27" s="13"/>
      <c r="L27" s="11"/>
      <c r="M27" s="11"/>
      <c r="N27" s="58"/>
      <c r="O27" s="1"/>
      <c r="P27" s="59"/>
      <c r="Q27" s="1"/>
      <c r="R27" s="61"/>
    </row>
    <row r="28" spans="1:18" ht="15.75" customHeight="1">
      <c r="A28" s="68"/>
      <c r="B28" s="41"/>
      <c r="C28" s="42"/>
      <c r="D28" s="42"/>
      <c r="E28" s="42"/>
      <c r="F28" s="42"/>
      <c r="G28" s="42"/>
      <c r="H28" s="42"/>
      <c r="I28" s="42"/>
      <c r="J28" s="42"/>
      <c r="K28" s="13"/>
      <c r="N28" s="58"/>
      <c r="O28" s="1"/>
      <c r="P28" s="59"/>
      <c r="Q28" s="1"/>
      <c r="R28" s="61"/>
    </row>
    <row r="29" spans="1:18" s="28" customFormat="1" ht="15.75" customHeight="1">
      <c r="A29" s="68"/>
      <c r="B29" s="41"/>
      <c r="C29" s="42"/>
      <c r="D29" s="42"/>
      <c r="E29" s="42"/>
      <c r="F29" s="42"/>
      <c r="G29" s="42"/>
      <c r="H29" s="42"/>
      <c r="I29" s="52"/>
      <c r="J29" s="42"/>
      <c r="K29" s="13"/>
      <c r="L29" s="11"/>
      <c r="M29" s="11"/>
      <c r="N29" s="58"/>
      <c r="O29" s="1"/>
      <c r="P29" s="27"/>
      <c r="Q29" s="1"/>
      <c r="R29" s="61"/>
    </row>
    <row r="30" spans="1:18" s="1" customFormat="1" ht="15.75" customHeight="1">
      <c r="A30" s="68"/>
      <c r="B30" s="43"/>
      <c r="C30" s="42"/>
      <c r="D30" s="42"/>
      <c r="E30" s="42"/>
      <c r="F30" s="34"/>
      <c r="G30" s="34"/>
      <c r="H30" s="34"/>
      <c r="I30" s="34"/>
      <c r="J30" s="34"/>
      <c r="K30" s="48"/>
      <c r="L30" s="11"/>
      <c r="M30" s="11"/>
      <c r="N30" s="58"/>
      <c r="P30" s="27"/>
      <c r="R30" s="61"/>
    </row>
    <row r="31" spans="1:18" ht="15.75" customHeight="1">
      <c r="A31" s="68"/>
      <c r="B31" s="44"/>
      <c r="C31" s="34"/>
      <c r="D31" s="34"/>
      <c r="E31" s="34"/>
      <c r="F31" s="42"/>
      <c r="G31" s="42"/>
      <c r="H31" s="42"/>
      <c r="I31" s="42"/>
      <c r="J31" s="42"/>
      <c r="K31" s="13"/>
      <c r="N31" s="58"/>
      <c r="O31" s="1"/>
      <c r="P31" s="27"/>
      <c r="Q31" s="1"/>
      <c r="R31" s="61"/>
    </row>
    <row r="32" spans="1:18" s="28" customFormat="1" ht="15.75" customHeight="1">
      <c r="A32" s="68"/>
      <c r="B32" s="45"/>
      <c r="C32" s="34"/>
      <c r="D32" s="34"/>
      <c r="E32" s="34"/>
      <c r="F32" s="42"/>
      <c r="G32" s="42"/>
      <c r="H32" s="42"/>
      <c r="I32" s="42"/>
      <c r="J32" s="42"/>
      <c r="K32" s="13"/>
      <c r="L32" s="11"/>
      <c r="M32" s="11"/>
      <c r="N32" s="58"/>
      <c r="O32" s="1"/>
      <c r="P32" s="27"/>
      <c r="Q32" s="1"/>
      <c r="R32" s="61"/>
    </row>
    <row r="33" spans="1:18" s="28" customFormat="1" ht="15.75" customHeight="1">
      <c r="A33" s="68"/>
      <c r="B33" s="45"/>
      <c r="C33" s="42"/>
      <c r="D33" s="42"/>
      <c r="E33" s="42"/>
      <c r="F33" s="42"/>
      <c r="G33" s="42"/>
      <c r="H33" s="42"/>
      <c r="I33" s="42"/>
      <c r="J33" s="42"/>
      <c r="K33" s="13"/>
      <c r="L33" s="11"/>
      <c r="M33" s="11"/>
      <c r="N33" s="58"/>
      <c r="O33" s="1"/>
      <c r="P33" s="27"/>
      <c r="Q33" s="1"/>
      <c r="R33" s="61"/>
    </row>
    <row r="34" spans="1:18" s="1" customFormat="1" ht="15.75" customHeight="1">
      <c r="A34" s="68"/>
      <c r="B34" s="43"/>
      <c r="C34" s="34"/>
      <c r="D34" s="34"/>
      <c r="E34" s="34"/>
      <c r="F34" s="42"/>
      <c r="G34" s="42"/>
      <c r="H34" s="42"/>
      <c r="I34" s="42"/>
      <c r="J34" s="42"/>
      <c r="K34" s="13"/>
      <c r="L34" s="11"/>
      <c r="M34" s="11"/>
      <c r="N34" s="58"/>
      <c r="P34" s="27"/>
      <c r="R34" s="61"/>
    </row>
    <row r="35" spans="1:18" s="1" customFormat="1" ht="15.75" customHeight="1">
      <c r="A35" s="68"/>
      <c r="B35" s="45"/>
      <c r="C35" s="42"/>
      <c r="D35" s="42"/>
      <c r="E35" s="42"/>
      <c r="F35" s="34"/>
      <c r="G35" s="34"/>
      <c r="H35" s="34"/>
      <c r="I35" s="34"/>
      <c r="J35" s="34"/>
      <c r="K35" s="48"/>
      <c r="L35" s="11"/>
      <c r="M35" s="11"/>
      <c r="N35" s="58"/>
      <c r="P35" s="27"/>
      <c r="R35" s="61"/>
    </row>
    <row r="36" spans="1:18" s="1" customFormat="1" ht="15.75" customHeight="1">
      <c r="A36" s="68"/>
      <c r="B36" s="46"/>
      <c r="C36" s="42"/>
      <c r="D36" s="42"/>
      <c r="E36" s="42"/>
      <c r="F36" s="42"/>
      <c r="G36" s="42"/>
      <c r="H36" s="42"/>
      <c r="I36" s="42"/>
      <c r="J36" s="42"/>
      <c r="K36" s="13"/>
      <c r="L36" s="11"/>
      <c r="M36" s="11"/>
      <c r="N36" s="58"/>
      <c r="P36" s="27"/>
      <c r="R36" s="61"/>
    </row>
    <row r="37" spans="1:18" s="1" customFormat="1" ht="15.75" customHeight="1">
      <c r="A37" s="68"/>
      <c r="B37" s="47"/>
      <c r="C37" s="48"/>
      <c r="D37" s="48"/>
      <c r="E37" s="34"/>
      <c r="F37" s="42"/>
      <c r="G37" s="42"/>
      <c r="H37" s="42"/>
      <c r="I37" s="42"/>
      <c r="J37" s="42"/>
      <c r="K37" s="13"/>
      <c r="L37" s="11"/>
      <c r="M37" s="11"/>
      <c r="N37" s="58"/>
      <c r="P37" s="27"/>
      <c r="R37" s="61"/>
    </row>
    <row r="38" spans="1:18" s="1" customFormat="1" ht="15.75" customHeight="1">
      <c r="A38" s="68"/>
      <c r="B38" s="43"/>
      <c r="C38" s="48"/>
      <c r="D38" s="48"/>
      <c r="E38" s="48"/>
      <c r="F38" s="42"/>
      <c r="G38" s="42"/>
      <c r="H38" s="42"/>
      <c r="I38" s="42"/>
      <c r="J38" s="42"/>
      <c r="K38" s="13"/>
      <c r="L38" s="11"/>
      <c r="M38" s="11"/>
      <c r="N38" s="58"/>
      <c r="P38" s="27"/>
      <c r="R38" s="61"/>
    </row>
    <row r="39" spans="1:18" s="1" customFormat="1" ht="15.75" customHeight="1">
      <c r="A39" s="68"/>
      <c r="B39" s="46"/>
      <c r="C39" s="13"/>
      <c r="D39" s="13"/>
      <c r="E39" s="42"/>
      <c r="F39" s="34"/>
      <c r="G39" s="34"/>
      <c r="H39" s="34"/>
      <c r="I39" s="34"/>
      <c r="J39" s="34"/>
      <c r="K39" s="48"/>
      <c r="L39" s="11"/>
      <c r="M39" s="11"/>
      <c r="N39" s="58"/>
      <c r="P39" s="27"/>
      <c r="R39" s="61"/>
    </row>
    <row r="40" spans="1:18" s="1" customFormat="1" ht="15.75" customHeight="1">
      <c r="A40" s="68"/>
      <c r="B40" s="43"/>
      <c r="C40" s="42"/>
      <c r="D40" s="42"/>
      <c r="E40" s="42"/>
      <c r="F40" s="42"/>
      <c r="G40" s="42"/>
      <c r="H40" s="42"/>
      <c r="I40" s="42"/>
      <c r="J40" s="42"/>
      <c r="K40" s="13"/>
      <c r="L40" s="11"/>
      <c r="M40" s="11"/>
      <c r="N40" s="58"/>
      <c r="P40" s="27"/>
      <c r="R40" s="61"/>
    </row>
    <row r="41" spans="1:18" s="1" customFormat="1" ht="15.75" customHeight="1">
      <c r="A41" s="68"/>
      <c r="B41" s="49"/>
      <c r="C41" s="42"/>
      <c r="D41" s="42"/>
      <c r="E41" s="42"/>
      <c r="F41" s="42"/>
      <c r="G41" s="42"/>
      <c r="H41" s="42"/>
      <c r="I41" s="42"/>
      <c r="J41" s="42"/>
      <c r="K41" s="13"/>
      <c r="L41" s="11"/>
      <c r="M41" s="11"/>
      <c r="N41" s="58"/>
      <c r="P41" s="27"/>
      <c r="R41" s="61"/>
    </row>
    <row r="42" spans="1:18" s="1" customFormat="1" ht="15.75" customHeight="1">
      <c r="A42" s="68"/>
      <c r="B42" s="50"/>
      <c r="C42" s="34"/>
      <c r="D42" s="34"/>
      <c r="E42" s="34"/>
      <c r="F42" s="34"/>
      <c r="G42" s="34"/>
      <c r="H42" s="34"/>
      <c r="I42" s="34"/>
      <c r="J42" s="34"/>
      <c r="K42" s="34"/>
      <c r="L42" s="11"/>
      <c r="M42" s="11"/>
      <c r="N42" s="58"/>
      <c r="P42" s="27"/>
      <c r="R42" s="61"/>
    </row>
    <row r="43" spans="1:18" s="1" customFormat="1" ht="15.75" customHeight="1">
      <c r="A43" s="68"/>
      <c r="B43" s="49"/>
      <c r="C43" s="42"/>
      <c r="D43" s="42"/>
      <c r="E43" s="42"/>
      <c r="F43" s="42"/>
      <c r="G43" s="42"/>
      <c r="H43" s="42"/>
      <c r="I43" s="42"/>
      <c r="J43" s="42"/>
      <c r="K43" s="42"/>
      <c r="L43" s="11"/>
      <c r="M43" s="11"/>
      <c r="N43" s="58"/>
      <c r="P43" s="27"/>
      <c r="R43" s="61"/>
    </row>
    <row r="44" spans="1:18" s="1" customFormat="1" ht="15.75" customHeight="1">
      <c r="A44" s="68"/>
      <c r="B44" s="49"/>
      <c r="C44" s="42"/>
      <c r="D44" s="42"/>
      <c r="E44" s="42"/>
      <c r="F44" s="42"/>
      <c r="G44" s="42"/>
      <c r="H44" s="42"/>
      <c r="I44" s="42"/>
      <c r="J44" s="42"/>
      <c r="K44" s="13"/>
      <c r="L44" s="11"/>
      <c r="M44" s="11"/>
      <c r="N44" s="58"/>
      <c r="P44" s="27"/>
      <c r="R44" s="61"/>
    </row>
    <row r="45" spans="1:18" s="1" customFormat="1" ht="15.75" customHeight="1">
      <c r="A45" s="68"/>
      <c r="B45" s="49"/>
      <c r="C45" s="42"/>
      <c r="D45" s="42"/>
      <c r="E45" s="42"/>
      <c r="F45" s="42"/>
      <c r="G45" s="42"/>
      <c r="H45" s="42"/>
      <c r="I45" s="42"/>
      <c r="J45" s="42"/>
      <c r="K45" s="13"/>
      <c r="L45" s="11"/>
      <c r="M45" s="11"/>
      <c r="N45" s="58"/>
      <c r="P45" s="27"/>
      <c r="R45" s="61"/>
    </row>
    <row r="46" spans="1:18" s="1" customFormat="1" ht="15.75" customHeight="1">
      <c r="A46" s="68"/>
      <c r="B46" s="49"/>
      <c r="C46" s="42"/>
      <c r="D46" s="42"/>
      <c r="E46" s="42"/>
      <c r="F46" s="42"/>
      <c r="G46" s="42"/>
      <c r="H46" s="42"/>
      <c r="I46" s="42"/>
      <c r="J46" s="42"/>
      <c r="K46" s="13"/>
      <c r="L46" s="11"/>
      <c r="M46" s="11"/>
      <c r="N46" s="58"/>
      <c r="P46" s="27"/>
      <c r="R46" s="61"/>
    </row>
    <row r="47" spans="1:18" s="1" customFormat="1" ht="14.25">
      <c r="A47" s="68"/>
      <c r="B47" s="50"/>
      <c r="C47" s="34"/>
      <c r="D47" s="34"/>
      <c r="E47" s="34"/>
      <c r="F47" s="34"/>
      <c r="G47" s="34"/>
      <c r="H47" s="34"/>
      <c r="I47" s="34"/>
      <c r="J47" s="34"/>
      <c r="K47" s="48"/>
      <c r="L47" s="11"/>
      <c r="M47" s="11"/>
      <c r="N47" s="58"/>
      <c r="P47" s="27"/>
      <c r="R47" s="61"/>
    </row>
    <row r="48" spans="1:18" ht="14.25">
      <c r="A48" s="68"/>
      <c r="B48" s="49"/>
      <c r="C48" s="42"/>
      <c r="D48" s="42"/>
      <c r="E48" s="42"/>
      <c r="F48" s="42"/>
      <c r="G48" s="34"/>
      <c r="H48" s="34"/>
      <c r="I48" s="34"/>
      <c r="J48" s="34"/>
      <c r="K48" s="48"/>
      <c r="N48" s="58"/>
      <c r="O48" s="1"/>
      <c r="P48" s="27"/>
      <c r="Q48" s="1"/>
      <c r="R48" s="61"/>
    </row>
    <row r="49" spans="1:18" ht="14.25">
      <c r="A49" s="68"/>
      <c r="B49" s="49"/>
      <c r="C49" s="42"/>
      <c r="D49" s="42"/>
      <c r="E49" s="42"/>
      <c r="F49" s="42"/>
      <c r="G49" s="34"/>
      <c r="H49" s="34"/>
      <c r="I49" s="34"/>
      <c r="J49" s="34"/>
      <c r="K49" s="48"/>
      <c r="N49" s="58"/>
      <c r="O49" s="1"/>
      <c r="P49" s="27"/>
      <c r="Q49" s="1"/>
      <c r="R49" s="61"/>
    </row>
    <row r="50" spans="1:18" ht="14.25">
      <c r="A50" s="68"/>
      <c r="B50" s="49"/>
      <c r="C50" s="42"/>
      <c r="D50" s="42"/>
      <c r="E50" s="42"/>
      <c r="F50" s="42"/>
      <c r="G50" s="34"/>
      <c r="H50" s="34"/>
      <c r="I50" s="34"/>
      <c r="J50" s="34"/>
      <c r="K50" s="48"/>
      <c r="N50" s="58"/>
      <c r="O50" s="1"/>
      <c r="P50" s="27"/>
      <c r="Q50" s="1"/>
      <c r="R50" s="61"/>
    </row>
    <row r="51" spans="1:18" s="1" customFormat="1" ht="14.25">
      <c r="A51" s="68"/>
      <c r="B51" s="50"/>
      <c r="C51" s="34"/>
      <c r="D51" s="34"/>
      <c r="E51" s="34"/>
      <c r="F51" s="34"/>
      <c r="G51" s="34"/>
      <c r="H51" s="34"/>
      <c r="I51" s="34"/>
      <c r="J51" s="34"/>
      <c r="K51" s="48"/>
      <c r="L51" s="11"/>
      <c r="M51" s="11"/>
      <c r="N51" s="58"/>
      <c r="P51" s="27"/>
      <c r="R51" s="61"/>
    </row>
    <row r="52" spans="1:18" ht="14.25">
      <c r="A52" s="68"/>
      <c r="B52" s="49"/>
      <c r="C52" s="42"/>
      <c r="D52" s="42"/>
      <c r="E52" s="42"/>
      <c r="F52" s="42"/>
      <c r="G52" s="42"/>
      <c r="H52" s="42"/>
      <c r="I52" s="34"/>
      <c r="J52" s="34"/>
      <c r="K52" s="48"/>
      <c r="N52" s="58"/>
      <c r="O52" s="1"/>
      <c r="P52" s="27"/>
      <c r="Q52" s="1"/>
      <c r="R52" s="61"/>
    </row>
    <row r="53" spans="1:18" ht="14.25">
      <c r="A53" s="68"/>
      <c r="B53" s="49"/>
      <c r="C53" s="42"/>
      <c r="D53" s="42"/>
      <c r="E53" s="42"/>
      <c r="F53" s="42"/>
      <c r="G53" s="42"/>
      <c r="H53" s="42"/>
      <c r="I53" s="34"/>
      <c r="J53" s="34"/>
      <c r="K53" s="48"/>
      <c r="N53" s="58"/>
      <c r="O53" s="1"/>
      <c r="P53" s="27"/>
      <c r="Q53" s="1"/>
      <c r="R53" s="61"/>
    </row>
    <row r="54" ht="14.25">
      <c r="P54" s="28">
        <f>SUM(P11:P53)</f>
        <v>889.1320445977085</v>
      </c>
    </row>
    <row r="69" ht="14.25">
      <c r="K69" s="10">
        <v>3.52</v>
      </c>
    </row>
  </sheetData>
  <sheetProtection/>
  <mergeCells count="15">
    <mergeCell ref="A8:B8"/>
    <mergeCell ref="A9:A34"/>
    <mergeCell ref="A35:A53"/>
    <mergeCell ref="C4:C7"/>
    <mergeCell ref="D5:D7"/>
    <mergeCell ref="E5:E7"/>
    <mergeCell ref="A4:B7"/>
    <mergeCell ref="A1:B1"/>
    <mergeCell ref="A2:K2"/>
    <mergeCell ref="F3:K3"/>
    <mergeCell ref="D4:J4"/>
    <mergeCell ref="F5:J5"/>
    <mergeCell ref="G6:J6"/>
    <mergeCell ref="F6:F7"/>
    <mergeCell ref="K5:K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3.50390625" style="0" customWidth="1"/>
    <col min="2" max="2" width="22.25390625" style="0" customWidth="1"/>
    <col min="3" max="3" width="19.375" style="0" customWidth="1"/>
    <col min="4" max="4" width="18.00390625" style="0" customWidth="1"/>
    <col min="5" max="5" width="16.75390625" style="0" customWidth="1"/>
    <col min="6" max="6" width="16.75390625" style="22" customWidth="1"/>
    <col min="7" max="9" width="15.625" style="0" customWidth="1"/>
    <col min="10" max="10" width="15.375" style="0" customWidth="1"/>
    <col min="11" max="11" width="14.625" style="0" customWidth="1"/>
    <col min="12" max="12" width="9.25390625" style="0" bestFit="1" customWidth="1"/>
  </cols>
  <sheetData>
    <row r="1" spans="1:8" ht="30" customHeight="1">
      <c r="A1" s="98" t="s">
        <v>102</v>
      </c>
      <c r="B1" s="98"/>
      <c r="C1" s="92"/>
      <c r="D1" s="23"/>
      <c r="E1" s="23"/>
      <c r="F1" s="26"/>
      <c r="G1" s="23"/>
      <c r="H1" s="23"/>
    </row>
    <row r="2" spans="1:11" ht="31.5" customHeight="1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11" ht="15.75" customHeight="1">
      <c r="B3" s="72" t="s">
        <v>99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ht="30.75" customHeight="1">
      <c r="A4" s="99" t="s">
        <v>3</v>
      </c>
      <c r="B4" s="99"/>
      <c r="C4" s="99" t="s">
        <v>4</v>
      </c>
      <c r="D4" s="99" t="s">
        <v>5</v>
      </c>
      <c r="E4" s="99"/>
      <c r="F4" s="99"/>
      <c r="G4" s="99"/>
      <c r="H4" s="99"/>
      <c r="I4" s="99"/>
      <c r="J4" s="99" t="s">
        <v>6</v>
      </c>
      <c r="K4" s="99" t="s">
        <v>42</v>
      </c>
    </row>
    <row r="5" spans="1:11" ht="30.75" customHeight="1">
      <c r="A5" s="99"/>
      <c r="B5" s="99"/>
      <c r="C5" s="99"/>
      <c r="D5" s="99" t="s">
        <v>43</v>
      </c>
      <c r="E5" s="99" t="s">
        <v>44</v>
      </c>
      <c r="F5" s="99"/>
      <c r="G5" s="99" t="s">
        <v>45</v>
      </c>
      <c r="H5" s="99" t="s">
        <v>46</v>
      </c>
      <c r="I5" s="99" t="s">
        <v>103</v>
      </c>
      <c r="J5" s="99"/>
      <c r="K5" s="99"/>
    </row>
    <row r="6" spans="1:11" ht="30.75" customHeight="1">
      <c r="A6" s="99"/>
      <c r="B6" s="99"/>
      <c r="C6" s="99"/>
      <c r="D6" s="99"/>
      <c r="E6" s="100" t="s">
        <v>47</v>
      </c>
      <c r="F6" s="100" t="s">
        <v>48</v>
      </c>
      <c r="G6" s="99"/>
      <c r="H6" s="99"/>
      <c r="I6" s="99"/>
      <c r="J6" s="99"/>
      <c r="K6" s="99"/>
    </row>
    <row r="7" spans="1:11" s="1" customFormat="1" ht="33.75" customHeight="1">
      <c r="A7" s="73" t="s">
        <v>24</v>
      </c>
      <c r="B7" s="74"/>
      <c r="C7" s="94">
        <v>42.627700000000004</v>
      </c>
      <c r="D7" s="94">
        <v>38.671400000000006</v>
      </c>
      <c r="E7" s="94">
        <v>25.730399999999996</v>
      </c>
      <c r="F7" s="94">
        <v>25.730399999999996</v>
      </c>
      <c r="G7" s="94">
        <v>10.3755</v>
      </c>
      <c r="H7" s="94">
        <v>0.0075</v>
      </c>
      <c r="I7" s="94">
        <v>2.5580000000000003</v>
      </c>
      <c r="J7" s="94">
        <v>2.7807</v>
      </c>
      <c r="K7" s="94">
        <v>1.1756</v>
      </c>
    </row>
    <row r="8" spans="1:11" ht="33.75" customHeight="1">
      <c r="A8" s="93" t="s">
        <v>49</v>
      </c>
      <c r="B8" s="91" t="s">
        <v>50</v>
      </c>
      <c r="C8" s="94">
        <v>27.5576</v>
      </c>
      <c r="D8" s="94">
        <v>24.1778</v>
      </c>
      <c r="E8" s="94">
        <v>14.638</v>
      </c>
      <c r="F8" s="94">
        <v>14.638</v>
      </c>
      <c r="G8" s="94">
        <v>8.2187</v>
      </c>
      <c r="H8" s="94">
        <v>0.0068</v>
      </c>
      <c r="I8" s="94">
        <v>1.3143000000000002</v>
      </c>
      <c r="J8" s="94">
        <v>2.2150000000000003</v>
      </c>
      <c r="K8" s="94">
        <v>1.1648</v>
      </c>
    </row>
    <row r="9" spans="1:11" ht="33.75" customHeight="1">
      <c r="A9" s="93"/>
      <c r="B9" s="24" t="s">
        <v>27</v>
      </c>
      <c r="C9" s="95">
        <v>6.7851</v>
      </c>
      <c r="D9" s="95">
        <v>6.4766</v>
      </c>
      <c r="E9" s="95">
        <v>4.8544</v>
      </c>
      <c r="F9" s="96">
        <v>4.8544</v>
      </c>
      <c r="G9" s="96">
        <v>1.4569</v>
      </c>
      <c r="H9" s="96"/>
      <c r="I9" s="95">
        <v>0.1653</v>
      </c>
      <c r="J9" s="96">
        <v>0.0527</v>
      </c>
      <c r="K9" s="96">
        <v>0.2558</v>
      </c>
    </row>
    <row r="10" spans="1:11" ht="33.75" customHeight="1">
      <c r="A10" s="93"/>
      <c r="B10" s="24" t="s">
        <v>28</v>
      </c>
      <c r="C10" s="95">
        <v>1.1062</v>
      </c>
      <c r="D10" s="95">
        <v>0.14859999999999998</v>
      </c>
      <c r="E10" s="95">
        <v>0.0084</v>
      </c>
      <c r="F10" s="96">
        <v>0.0084</v>
      </c>
      <c r="G10" s="96">
        <v>0.1339</v>
      </c>
      <c r="H10" s="96"/>
      <c r="I10" s="95">
        <v>0.0063</v>
      </c>
      <c r="J10" s="96">
        <v>0.6535000000000001</v>
      </c>
      <c r="K10" s="96">
        <v>0.3041</v>
      </c>
    </row>
    <row r="11" spans="1:11" s="1" customFormat="1" ht="33.75" customHeight="1">
      <c r="A11" s="93"/>
      <c r="B11" s="24" t="s">
        <v>29</v>
      </c>
      <c r="C11" s="95">
        <v>13.3535</v>
      </c>
      <c r="D11" s="95">
        <v>12.4504</v>
      </c>
      <c r="E11" s="95">
        <v>9.0677</v>
      </c>
      <c r="F11" s="96">
        <v>9.0677</v>
      </c>
      <c r="G11" s="96">
        <v>3.2649</v>
      </c>
      <c r="H11" s="96"/>
      <c r="I11" s="95">
        <v>0.11780000000000002</v>
      </c>
      <c r="J11" s="96">
        <v>0.7116</v>
      </c>
      <c r="K11" s="96">
        <v>0.1915</v>
      </c>
    </row>
    <row r="12" spans="1:11" s="1" customFormat="1" ht="33.75" customHeight="1">
      <c r="A12" s="93"/>
      <c r="B12" s="24" t="s">
        <v>30</v>
      </c>
      <c r="C12" s="95">
        <v>5.120500000000001</v>
      </c>
      <c r="D12" s="95">
        <v>4.3531</v>
      </c>
      <c r="E12" s="95">
        <v>0.5994</v>
      </c>
      <c r="F12" s="96">
        <v>0.5994</v>
      </c>
      <c r="G12" s="96">
        <v>2.722</v>
      </c>
      <c r="H12" s="96">
        <v>0.0068</v>
      </c>
      <c r="I12" s="95">
        <v>1.0249000000000001</v>
      </c>
      <c r="J12" s="96">
        <v>0.354</v>
      </c>
      <c r="K12" s="95">
        <v>0.4134</v>
      </c>
    </row>
    <row r="13" spans="1:11" ht="33.75" customHeight="1">
      <c r="A13" s="93"/>
      <c r="B13" s="24" t="s">
        <v>31</v>
      </c>
      <c r="C13" s="95">
        <v>1.1923</v>
      </c>
      <c r="D13" s="95">
        <v>0.7491</v>
      </c>
      <c r="E13" s="95">
        <v>0.1081</v>
      </c>
      <c r="F13" s="96">
        <v>0.1081</v>
      </c>
      <c r="G13" s="96">
        <v>0.641</v>
      </c>
      <c r="H13" s="95"/>
      <c r="I13" s="95"/>
      <c r="J13" s="96">
        <v>0.4432</v>
      </c>
      <c r="K13" s="96"/>
    </row>
    <row r="14" spans="1:11" ht="33.75" customHeight="1">
      <c r="A14" s="93"/>
      <c r="B14" s="91" t="s">
        <v>51</v>
      </c>
      <c r="C14" s="94">
        <v>10.759200000000002</v>
      </c>
      <c r="D14" s="94">
        <v>10.759200000000002</v>
      </c>
      <c r="E14" s="94">
        <v>9.1554</v>
      </c>
      <c r="F14" s="94">
        <v>9.1554</v>
      </c>
      <c r="G14" s="94">
        <v>0.43310000000000004</v>
      </c>
      <c r="H14" s="94"/>
      <c r="I14" s="94">
        <v>1.1706999999999999</v>
      </c>
      <c r="J14" s="97"/>
      <c r="K14" s="97"/>
    </row>
    <row r="15" spans="1:11" ht="33.75" customHeight="1">
      <c r="A15" s="93"/>
      <c r="B15" s="24" t="s">
        <v>33</v>
      </c>
      <c r="C15" s="95">
        <v>0.8650999999999999</v>
      </c>
      <c r="D15" s="95">
        <v>0.8650999999999999</v>
      </c>
      <c r="E15" s="95">
        <v>0.7414</v>
      </c>
      <c r="F15" s="96">
        <v>0.7414</v>
      </c>
      <c r="G15" s="96">
        <v>0.1062</v>
      </c>
      <c r="H15" s="95"/>
      <c r="I15" s="95">
        <v>0.0175</v>
      </c>
      <c r="J15" s="96"/>
      <c r="K15" s="96"/>
    </row>
    <row r="16" spans="1:11" ht="33.75" customHeight="1">
      <c r="A16" s="93"/>
      <c r="B16" s="24" t="s">
        <v>34</v>
      </c>
      <c r="C16" s="95">
        <v>0.586</v>
      </c>
      <c r="D16" s="95">
        <v>0.586</v>
      </c>
      <c r="E16" s="95">
        <v>0.4689</v>
      </c>
      <c r="F16" s="96">
        <v>0.4689</v>
      </c>
      <c r="G16" s="96">
        <v>0.11</v>
      </c>
      <c r="H16" s="95"/>
      <c r="I16" s="96">
        <v>0.0071</v>
      </c>
      <c r="J16" s="96"/>
      <c r="K16" s="96"/>
    </row>
    <row r="17" spans="1:11" ht="33.75" customHeight="1">
      <c r="A17" s="93"/>
      <c r="B17" s="24" t="s">
        <v>35</v>
      </c>
      <c r="C17" s="95">
        <v>9.308100000000001</v>
      </c>
      <c r="D17" s="95">
        <v>9.308100000000001</v>
      </c>
      <c r="E17" s="95">
        <v>7.9451</v>
      </c>
      <c r="F17" s="96">
        <v>7.9451</v>
      </c>
      <c r="G17" s="96">
        <v>0.2169</v>
      </c>
      <c r="H17" s="95"/>
      <c r="I17" s="96">
        <v>1.1461</v>
      </c>
      <c r="J17" s="96"/>
      <c r="K17" s="96"/>
    </row>
    <row r="18" spans="1:11" s="90" customFormat="1" ht="33.75" customHeight="1">
      <c r="A18" s="93"/>
      <c r="B18" s="91" t="s">
        <v>100</v>
      </c>
      <c r="C18" s="94">
        <v>1.9138</v>
      </c>
      <c r="D18" s="94">
        <v>1.4745</v>
      </c>
      <c r="E18" s="94">
        <v>0.6927</v>
      </c>
      <c r="F18" s="94">
        <v>0.6927</v>
      </c>
      <c r="G18" s="94">
        <v>0.7588</v>
      </c>
      <c r="H18" s="94"/>
      <c r="I18" s="94">
        <v>0.023</v>
      </c>
      <c r="J18" s="94">
        <v>0.4393</v>
      </c>
      <c r="K18" s="97"/>
    </row>
    <row r="19" spans="1:11" s="90" customFormat="1" ht="33.75" customHeight="1">
      <c r="A19" s="93"/>
      <c r="B19" s="25" t="s">
        <v>37</v>
      </c>
      <c r="C19" s="95">
        <v>1.9138</v>
      </c>
      <c r="D19" s="95">
        <v>1.4745</v>
      </c>
      <c r="E19" s="95">
        <v>0.6927</v>
      </c>
      <c r="F19" s="96">
        <v>0.6927</v>
      </c>
      <c r="G19" s="96">
        <v>0.7588</v>
      </c>
      <c r="H19" s="95"/>
      <c r="I19" s="96">
        <v>0.023</v>
      </c>
      <c r="J19" s="96">
        <v>0.4393</v>
      </c>
      <c r="K19" s="96"/>
    </row>
    <row r="20" spans="1:11" s="90" customFormat="1" ht="33.75" customHeight="1">
      <c r="A20" s="93"/>
      <c r="B20" s="91" t="s">
        <v>52</v>
      </c>
      <c r="C20" s="94">
        <v>2.3971</v>
      </c>
      <c r="D20" s="94">
        <v>2.2599</v>
      </c>
      <c r="E20" s="94">
        <v>1.2443</v>
      </c>
      <c r="F20" s="94">
        <v>1.2443</v>
      </c>
      <c r="G20" s="94">
        <v>0.9649000000000001</v>
      </c>
      <c r="H20" s="94">
        <v>0.0007</v>
      </c>
      <c r="I20" s="94">
        <v>0.05</v>
      </c>
      <c r="J20" s="94">
        <v>0.1264</v>
      </c>
      <c r="K20" s="94">
        <v>0.0108</v>
      </c>
    </row>
    <row r="21" spans="1:11" s="90" customFormat="1" ht="33.75" customHeight="1">
      <c r="A21" s="93"/>
      <c r="B21" s="24" t="s">
        <v>39</v>
      </c>
      <c r="C21" s="95">
        <v>0.37779999999999997</v>
      </c>
      <c r="D21" s="95">
        <v>0.31429999999999997</v>
      </c>
      <c r="E21" s="95"/>
      <c r="F21" s="96"/>
      <c r="G21" s="96">
        <v>0.2849</v>
      </c>
      <c r="H21" s="95"/>
      <c r="I21" s="96">
        <v>0.029400000000000003</v>
      </c>
      <c r="J21" s="96">
        <v>0.0527</v>
      </c>
      <c r="K21" s="96">
        <v>0.0108</v>
      </c>
    </row>
    <row r="22" spans="1:11" s="90" customFormat="1" ht="33.75" customHeight="1">
      <c r="A22" s="93"/>
      <c r="B22" s="24" t="s">
        <v>40</v>
      </c>
      <c r="C22" s="95">
        <v>2.0193</v>
      </c>
      <c r="D22" s="95">
        <v>1.9456</v>
      </c>
      <c r="E22" s="95">
        <v>1.2443</v>
      </c>
      <c r="F22" s="96">
        <v>1.2443</v>
      </c>
      <c r="G22" s="96">
        <v>0.68</v>
      </c>
      <c r="H22" s="95">
        <v>0.0007</v>
      </c>
      <c r="I22" s="96">
        <v>0.0206</v>
      </c>
      <c r="J22" s="96">
        <v>0.0737</v>
      </c>
      <c r="K22" s="96"/>
    </row>
  </sheetData>
  <sheetProtection/>
  <mergeCells count="16">
    <mergeCell ref="A1:B1"/>
    <mergeCell ref="A8:A22"/>
    <mergeCell ref="C4:C6"/>
    <mergeCell ref="D5:D6"/>
    <mergeCell ref="G5:G6"/>
    <mergeCell ref="H5:H6"/>
    <mergeCell ref="I5:I6"/>
    <mergeCell ref="A4:B6"/>
    <mergeCell ref="A2:K2"/>
    <mergeCell ref="B3:K3"/>
    <mergeCell ref="D4:I4"/>
    <mergeCell ref="E5:F5"/>
    <mergeCell ref="A7:B7"/>
    <mergeCell ref="J4:J6"/>
    <mergeCell ref="K4:K6"/>
  </mergeCells>
  <printOptions/>
  <pageMargins left="0.7900000000000001" right="0.94" top="0.75" bottom="0.51" header="0.71" footer="0.47"/>
  <pageSetup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4" width="16.50390625" style="0" customWidth="1"/>
    <col min="5" max="5" width="16.50390625" style="12" customWidth="1"/>
    <col min="6" max="7" width="16.50390625" style="0" customWidth="1"/>
    <col min="8" max="8" width="12.625" style="0" bestFit="1" customWidth="1"/>
  </cols>
  <sheetData>
    <row r="1" spans="1:7" s="10" customFormat="1" ht="75.75" customHeight="1">
      <c r="A1" s="75" t="s">
        <v>53</v>
      </c>
      <c r="B1" s="75"/>
      <c r="C1" s="75"/>
      <c r="D1" s="75"/>
      <c r="E1" s="75"/>
      <c r="F1" s="75"/>
      <c r="G1" s="75"/>
    </row>
    <row r="2" spans="1:7" s="11" customFormat="1" ht="33" customHeight="1">
      <c r="A2" s="13" t="s">
        <v>3</v>
      </c>
      <c r="B2" s="13" t="s">
        <v>54</v>
      </c>
      <c r="C2" s="14" t="s">
        <v>55</v>
      </c>
      <c r="D2" s="13" t="s">
        <v>56</v>
      </c>
      <c r="E2" s="16" t="s">
        <v>57</v>
      </c>
      <c r="F2" s="16" t="s">
        <v>58</v>
      </c>
      <c r="G2" s="13" t="s">
        <v>59</v>
      </c>
    </row>
    <row r="3" spans="1:7" s="11" customFormat="1" ht="33" customHeight="1">
      <c r="A3" s="13" t="s">
        <v>60</v>
      </c>
      <c r="B3" s="13">
        <v>3950</v>
      </c>
      <c r="C3" s="13">
        <v>3015</v>
      </c>
      <c r="D3" s="13">
        <v>13.05</v>
      </c>
      <c r="E3" s="16">
        <v>1.31</v>
      </c>
      <c r="F3" s="16">
        <v>0.31</v>
      </c>
      <c r="G3" s="17">
        <f>D3/E3</f>
        <v>9.961832061068703</v>
      </c>
    </row>
    <row r="4" spans="1:8" s="11" customFormat="1" ht="33" customHeight="1">
      <c r="A4" s="13" t="s">
        <v>61</v>
      </c>
      <c r="B4" s="13">
        <v>887</v>
      </c>
      <c r="C4" s="13">
        <v>1549</v>
      </c>
      <c r="D4" s="13">
        <v>115.266</v>
      </c>
      <c r="E4" s="16">
        <v>0.57</v>
      </c>
      <c r="F4" s="16">
        <v>0.5</v>
      </c>
      <c r="G4" s="17">
        <f>D4/E4</f>
        <v>202.22105263157897</v>
      </c>
      <c r="H4" s="11">
        <f>D4/E4</f>
        <v>202.22105263157897</v>
      </c>
    </row>
    <row r="5" spans="1:7" ht="33" customHeight="1">
      <c r="A5" s="15"/>
      <c r="B5" s="15"/>
      <c r="C5" s="13"/>
      <c r="D5" s="4"/>
      <c r="E5" s="18"/>
      <c r="F5" s="19"/>
      <c r="G5" s="20"/>
    </row>
    <row r="6" spans="1:7" ht="33" customHeight="1">
      <c r="A6" s="15"/>
      <c r="B6" s="15"/>
      <c r="C6" s="15"/>
      <c r="D6" s="15"/>
      <c r="E6" s="21"/>
      <c r="F6" s="15"/>
      <c r="G6" s="15"/>
    </row>
    <row r="7" spans="1:7" ht="33" customHeight="1">
      <c r="A7" s="15"/>
      <c r="B7" s="15"/>
      <c r="C7" s="15"/>
      <c r="D7" s="15"/>
      <c r="E7" s="21"/>
      <c r="F7" s="15"/>
      <c r="G7" s="15"/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"/>
  <sheetViews>
    <sheetView zoomScaleSheetLayoutView="100" zoomScalePageLayoutView="0" workbookViewId="0" topLeftCell="A1">
      <selection activeCell="A2" sqref="A2:B4"/>
    </sheetView>
  </sheetViews>
  <sheetFormatPr defaultColWidth="9.00390625" defaultRowHeight="14.25"/>
  <cols>
    <col min="1" max="1" width="4.00390625" style="0" customWidth="1"/>
    <col min="2" max="2" width="16.375" style="0" customWidth="1"/>
    <col min="3" max="3" width="6.50390625" style="0" customWidth="1"/>
    <col min="4" max="4" width="7.625" style="0" customWidth="1"/>
    <col min="5" max="6" width="6.375" style="0" customWidth="1"/>
    <col min="7" max="9" width="5.50390625" style="0" customWidth="1"/>
    <col min="10" max="10" width="7.375" style="0" customWidth="1"/>
    <col min="11" max="13" width="5.50390625" style="0" customWidth="1"/>
    <col min="14" max="14" width="7.50390625" style="0" customWidth="1"/>
    <col min="15" max="21" width="5.50390625" style="0" customWidth="1"/>
    <col min="22" max="23" width="8.125" style="0" customWidth="1"/>
    <col min="24" max="24" width="7.75390625" style="0" customWidth="1"/>
    <col min="25" max="48" width="5.50390625" style="0" customWidth="1"/>
  </cols>
  <sheetData>
    <row r="1" spans="24:48" ht="42.75" customHeight="1">
      <c r="X1" s="76" t="s">
        <v>62</v>
      </c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ht="17.25" customHeight="1">
      <c r="A2" s="85" t="s">
        <v>3</v>
      </c>
      <c r="B2" s="85"/>
      <c r="C2" s="87" t="s">
        <v>63</v>
      </c>
      <c r="D2" s="77" t="s">
        <v>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80" t="s">
        <v>6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  <c r="AP2" s="80" t="s">
        <v>42</v>
      </c>
      <c r="AQ2" s="81"/>
      <c r="AR2" s="81"/>
      <c r="AS2" s="81"/>
      <c r="AT2" s="81"/>
      <c r="AU2" s="81"/>
      <c r="AV2" s="82"/>
    </row>
    <row r="3" spans="1:48" ht="45">
      <c r="A3" s="85"/>
      <c r="B3" s="85"/>
      <c r="C3" s="88"/>
      <c r="D3" s="89" t="s">
        <v>11</v>
      </c>
      <c r="E3" s="5" t="s">
        <v>18</v>
      </c>
      <c r="F3" s="5" t="s">
        <v>64</v>
      </c>
      <c r="G3" s="5" t="s">
        <v>65</v>
      </c>
      <c r="H3" s="83" t="s">
        <v>64</v>
      </c>
      <c r="I3" s="83"/>
      <c r="J3" s="5" t="s">
        <v>66</v>
      </c>
      <c r="K3" s="83" t="s">
        <v>64</v>
      </c>
      <c r="L3" s="83"/>
      <c r="M3" s="5" t="s">
        <v>67</v>
      </c>
      <c r="N3" s="5" t="s">
        <v>64</v>
      </c>
      <c r="O3" s="5" t="s">
        <v>68</v>
      </c>
      <c r="P3" s="83" t="s">
        <v>64</v>
      </c>
      <c r="Q3" s="83"/>
      <c r="R3" s="83"/>
      <c r="S3" s="83"/>
      <c r="T3" s="5" t="s">
        <v>69</v>
      </c>
      <c r="U3" s="5" t="s">
        <v>64</v>
      </c>
      <c r="V3" s="88" t="s">
        <v>11</v>
      </c>
      <c r="W3" s="6" t="s">
        <v>70</v>
      </c>
      <c r="X3" s="84" t="s">
        <v>64</v>
      </c>
      <c r="Y3" s="84"/>
      <c r="Z3" s="6" t="s">
        <v>71</v>
      </c>
      <c r="AA3" s="84" t="s">
        <v>64</v>
      </c>
      <c r="AB3" s="84"/>
      <c r="AC3" s="6" t="s">
        <v>72</v>
      </c>
      <c r="AD3" s="84" t="s">
        <v>64</v>
      </c>
      <c r="AE3" s="84"/>
      <c r="AF3" s="6" t="s">
        <v>73</v>
      </c>
      <c r="AG3" s="84" t="s">
        <v>64</v>
      </c>
      <c r="AH3" s="84"/>
      <c r="AI3" s="6" t="s">
        <v>74</v>
      </c>
      <c r="AJ3" s="6" t="s">
        <v>64</v>
      </c>
      <c r="AK3" s="6" t="s">
        <v>67</v>
      </c>
      <c r="AL3" s="84" t="s">
        <v>64</v>
      </c>
      <c r="AM3" s="84"/>
      <c r="AN3" s="6" t="s">
        <v>68</v>
      </c>
      <c r="AO3" s="6" t="s">
        <v>64</v>
      </c>
      <c r="AP3" s="85" t="s">
        <v>11</v>
      </c>
      <c r="AQ3" s="6" t="s">
        <v>68</v>
      </c>
      <c r="AR3" s="6" t="s">
        <v>64</v>
      </c>
      <c r="AS3" s="6" t="s">
        <v>75</v>
      </c>
      <c r="AT3" s="6" t="s">
        <v>64</v>
      </c>
      <c r="AU3" s="6" t="s">
        <v>76</v>
      </c>
      <c r="AV3" s="6" t="s">
        <v>64</v>
      </c>
    </row>
    <row r="4" spans="1:48" ht="33.75">
      <c r="A4" s="85"/>
      <c r="B4" s="85"/>
      <c r="C4" s="89"/>
      <c r="D4" s="85"/>
      <c r="E4" s="6"/>
      <c r="F4" s="6" t="s">
        <v>48</v>
      </c>
      <c r="G4" s="6"/>
      <c r="H4" s="6" t="s">
        <v>77</v>
      </c>
      <c r="I4" s="6" t="s">
        <v>78</v>
      </c>
      <c r="J4" s="6"/>
      <c r="K4" s="6" t="s">
        <v>79</v>
      </c>
      <c r="L4" s="6" t="s">
        <v>80</v>
      </c>
      <c r="M4" s="6"/>
      <c r="N4" s="6" t="s">
        <v>14</v>
      </c>
      <c r="O4" s="6"/>
      <c r="P4" s="6" t="s">
        <v>81</v>
      </c>
      <c r="Q4" s="6" t="s">
        <v>82</v>
      </c>
      <c r="R4" s="6" t="s">
        <v>83</v>
      </c>
      <c r="S4" s="6" t="s">
        <v>84</v>
      </c>
      <c r="T4" s="6"/>
      <c r="U4" s="6" t="s">
        <v>16</v>
      </c>
      <c r="V4" s="89"/>
      <c r="W4" s="6"/>
      <c r="X4" s="6" t="s">
        <v>85</v>
      </c>
      <c r="Y4" s="6" t="s">
        <v>86</v>
      </c>
      <c r="Z4" s="6"/>
      <c r="AA4" s="6" t="s">
        <v>87</v>
      </c>
      <c r="AB4" s="6" t="s">
        <v>88</v>
      </c>
      <c r="AC4" s="6"/>
      <c r="AD4" s="6" t="s">
        <v>89</v>
      </c>
      <c r="AE4" s="6" t="s">
        <v>90</v>
      </c>
      <c r="AF4" s="6"/>
      <c r="AG4" s="6" t="s">
        <v>91</v>
      </c>
      <c r="AH4" s="6" t="s">
        <v>92</v>
      </c>
      <c r="AI4" s="6"/>
      <c r="AJ4" s="6" t="s">
        <v>74</v>
      </c>
      <c r="AK4" s="6"/>
      <c r="AL4" s="6" t="s">
        <v>93</v>
      </c>
      <c r="AM4" s="6" t="s">
        <v>94</v>
      </c>
      <c r="AN4" s="6"/>
      <c r="AO4" s="6" t="s">
        <v>95</v>
      </c>
      <c r="AP4" s="85"/>
      <c r="AQ4" s="6"/>
      <c r="AR4" s="6" t="s">
        <v>96</v>
      </c>
      <c r="AS4" s="6"/>
      <c r="AT4" s="6" t="s">
        <v>97</v>
      </c>
      <c r="AU4" s="6"/>
      <c r="AV4" s="6" t="s">
        <v>98</v>
      </c>
    </row>
    <row r="5" spans="1:48" ht="14.25">
      <c r="A5" s="85" t="s">
        <v>24</v>
      </c>
      <c r="B5" s="85"/>
      <c r="C5" s="3">
        <f aca="true" t="shared" si="0" ref="C5:C20">+D5+V5+AP5</f>
        <v>42.627700000000004</v>
      </c>
      <c r="D5" s="3">
        <f aca="true" t="shared" si="1" ref="D5:D20">+E5+G5+J5+M5+O5+T5</f>
        <v>38.6714</v>
      </c>
      <c r="E5" s="3">
        <f aca="true" t="shared" si="2" ref="E5:U5">+E6+E12+E16+E18</f>
        <v>25.730399999999996</v>
      </c>
      <c r="F5" s="7">
        <f t="shared" si="2"/>
        <v>25.730399999999996</v>
      </c>
      <c r="G5" s="3">
        <f t="shared" si="2"/>
        <v>0.0075</v>
      </c>
      <c r="H5" s="3">
        <f t="shared" si="2"/>
        <v>0.0007</v>
      </c>
      <c r="I5" s="3">
        <f t="shared" si="2"/>
        <v>0.0068</v>
      </c>
      <c r="J5" s="3">
        <f t="shared" si="2"/>
        <v>10.3755</v>
      </c>
      <c r="K5" s="3">
        <f t="shared" si="2"/>
        <v>8.5406</v>
      </c>
      <c r="L5" s="3">
        <f t="shared" si="2"/>
        <v>1.8349000000000002</v>
      </c>
      <c r="M5" s="3">
        <f t="shared" si="2"/>
        <v>0.2615</v>
      </c>
      <c r="N5" s="3">
        <f t="shared" si="2"/>
        <v>0.2615</v>
      </c>
      <c r="O5" s="3">
        <f t="shared" si="2"/>
        <v>2.1999</v>
      </c>
      <c r="P5" s="3">
        <f t="shared" si="2"/>
        <v>0.7880999999999999</v>
      </c>
      <c r="Q5" s="3">
        <f t="shared" si="2"/>
        <v>0.0126</v>
      </c>
      <c r="R5" s="3">
        <f t="shared" si="2"/>
        <v>1.3913</v>
      </c>
      <c r="S5" s="3">
        <f t="shared" si="2"/>
        <v>0.0079</v>
      </c>
      <c r="T5" s="3">
        <f t="shared" si="2"/>
        <v>0.0966</v>
      </c>
      <c r="U5" s="3">
        <f t="shared" si="2"/>
        <v>0.0966</v>
      </c>
      <c r="V5" s="3">
        <f aca="true" t="shared" si="3" ref="V5:V20">+W5+Z5+AC5+AF5+AI5+AK5+AN5</f>
        <v>2.7807000000000004</v>
      </c>
      <c r="W5" s="3">
        <f aca="true" t="shared" si="4" ref="W5:AO5">+W6+W12+W16+W18</f>
        <v>0.027</v>
      </c>
      <c r="X5" s="3">
        <f t="shared" si="4"/>
        <v>0.0179</v>
      </c>
      <c r="Y5" s="3">
        <f t="shared" si="4"/>
        <v>0.0091</v>
      </c>
      <c r="Z5" s="3">
        <f t="shared" si="4"/>
        <v>0.0764</v>
      </c>
      <c r="AA5" s="3">
        <f t="shared" si="4"/>
        <v>0.0027</v>
      </c>
      <c r="AB5" s="3">
        <f t="shared" si="4"/>
        <v>0.0737</v>
      </c>
      <c r="AC5" s="3">
        <f t="shared" si="4"/>
        <v>2.1336000000000004</v>
      </c>
      <c r="AD5" s="3">
        <f t="shared" si="4"/>
        <v>1.0590000000000002</v>
      </c>
      <c r="AE5" s="3">
        <f t="shared" si="4"/>
        <v>1.0745999999999998</v>
      </c>
      <c r="AF5" s="3">
        <f t="shared" si="4"/>
        <v>0.1789</v>
      </c>
      <c r="AG5" s="3">
        <f t="shared" si="4"/>
        <v>0.09090000000000001</v>
      </c>
      <c r="AH5" s="3">
        <f t="shared" si="4"/>
        <v>0.088</v>
      </c>
      <c r="AI5" s="3">
        <f t="shared" si="4"/>
        <v>0.0231</v>
      </c>
      <c r="AJ5" s="3">
        <f t="shared" si="4"/>
        <v>0.0231</v>
      </c>
      <c r="AK5" s="3">
        <f t="shared" si="4"/>
        <v>0.3346</v>
      </c>
      <c r="AL5" s="3">
        <f t="shared" si="4"/>
        <v>0.2034</v>
      </c>
      <c r="AM5" s="3">
        <f t="shared" si="4"/>
        <v>0.1312</v>
      </c>
      <c r="AN5" s="3">
        <f t="shared" si="4"/>
        <v>0.0071</v>
      </c>
      <c r="AO5" s="3">
        <f t="shared" si="4"/>
        <v>0.0071</v>
      </c>
      <c r="AP5" s="3">
        <f aca="true" t="shared" si="5" ref="AP5:AP19">+AQ5+AS5+AU5</f>
        <v>1.1756</v>
      </c>
      <c r="AQ5" s="3">
        <f aca="true" t="shared" si="6" ref="AQ5:AV5">+AQ6+AQ12+AQ16+AQ18</f>
        <v>0.037</v>
      </c>
      <c r="AR5" s="3">
        <f t="shared" si="6"/>
        <v>0.037</v>
      </c>
      <c r="AS5" s="3">
        <f t="shared" si="6"/>
        <v>1.1278000000000001</v>
      </c>
      <c r="AT5" s="3">
        <f t="shared" si="6"/>
        <v>1.1278000000000001</v>
      </c>
      <c r="AU5" s="3">
        <f t="shared" si="6"/>
        <v>0.0108</v>
      </c>
      <c r="AV5" s="3">
        <f t="shared" si="6"/>
        <v>0.0108</v>
      </c>
    </row>
    <row r="6" spans="1:48" s="1" customFormat="1" ht="14.25">
      <c r="A6" s="67" t="s">
        <v>49</v>
      </c>
      <c r="B6" s="4" t="s">
        <v>26</v>
      </c>
      <c r="C6" s="3">
        <f t="shared" si="0"/>
        <v>27.5576</v>
      </c>
      <c r="D6" s="3">
        <f t="shared" si="1"/>
        <v>24.1778</v>
      </c>
      <c r="E6" s="8">
        <f>+E7+E8+E9+E10+E11</f>
        <v>14.638</v>
      </c>
      <c r="F6" s="8">
        <f>+F7+F8+F9+F10+F11</f>
        <v>14.638</v>
      </c>
      <c r="G6" s="8">
        <f>+G7+G8+G9+G10+G11</f>
        <v>0.0068</v>
      </c>
      <c r="H6" s="8"/>
      <c r="I6" s="8">
        <f aca="true" t="shared" si="7" ref="I6:P6">+I7+I8+I9+I10+I11</f>
        <v>0.0068</v>
      </c>
      <c r="J6" s="8">
        <f t="shared" si="7"/>
        <v>8.2187</v>
      </c>
      <c r="K6" s="8">
        <f t="shared" si="7"/>
        <v>7.1728000000000005</v>
      </c>
      <c r="L6" s="8">
        <f t="shared" si="7"/>
        <v>1.0459</v>
      </c>
      <c r="M6" s="8">
        <f t="shared" si="7"/>
        <v>0.231</v>
      </c>
      <c r="N6" s="8">
        <f t="shared" si="7"/>
        <v>0.231</v>
      </c>
      <c r="O6" s="8">
        <f t="shared" si="7"/>
        <v>1.0038</v>
      </c>
      <c r="P6" s="8">
        <f t="shared" si="7"/>
        <v>0.7577999999999999</v>
      </c>
      <c r="Q6" s="8"/>
      <c r="R6" s="8">
        <f>+R7+R8+R9+R10+R11</f>
        <v>0.246</v>
      </c>
      <c r="S6" s="8"/>
      <c r="T6" s="8">
        <f>+T7+T8+T9+T10+T11</f>
        <v>0.0795</v>
      </c>
      <c r="U6" s="8">
        <f>+U7+U8+U9+U10+U11</f>
        <v>0.0795</v>
      </c>
      <c r="V6" s="3">
        <f t="shared" si="3"/>
        <v>2.2150000000000003</v>
      </c>
      <c r="W6" s="8">
        <f aca="true" t="shared" si="8" ref="W6:AO6">+W7+W8+W9+W10+W11</f>
        <v>0.0234</v>
      </c>
      <c r="X6" s="8">
        <f t="shared" si="8"/>
        <v>0.0179</v>
      </c>
      <c r="Y6" s="8">
        <f t="shared" si="8"/>
        <v>0.0055</v>
      </c>
      <c r="Z6" s="8"/>
      <c r="AA6" s="8"/>
      <c r="AB6" s="8"/>
      <c r="AC6" s="8">
        <f t="shared" si="8"/>
        <v>1.7285000000000001</v>
      </c>
      <c r="AD6" s="8">
        <f t="shared" si="8"/>
        <v>0.6539</v>
      </c>
      <c r="AE6" s="8">
        <f t="shared" si="8"/>
        <v>1.0745999999999998</v>
      </c>
      <c r="AF6" s="8">
        <f t="shared" si="8"/>
        <v>0.1467</v>
      </c>
      <c r="AG6" s="8">
        <f t="shared" si="8"/>
        <v>0.0587</v>
      </c>
      <c r="AH6" s="8">
        <f t="shared" si="8"/>
        <v>0.088</v>
      </c>
      <c r="AI6" s="8">
        <f t="shared" si="8"/>
        <v>0.0098</v>
      </c>
      <c r="AJ6" s="8">
        <f t="shared" si="8"/>
        <v>0.0098</v>
      </c>
      <c r="AK6" s="8">
        <f t="shared" si="8"/>
        <v>0.2995</v>
      </c>
      <c r="AL6" s="8">
        <f t="shared" si="8"/>
        <v>0.2034</v>
      </c>
      <c r="AM6" s="8">
        <f t="shared" si="8"/>
        <v>0.0961</v>
      </c>
      <c r="AN6" s="8">
        <f t="shared" si="8"/>
        <v>0.0071</v>
      </c>
      <c r="AO6" s="8">
        <f t="shared" si="8"/>
        <v>0.0071</v>
      </c>
      <c r="AP6" s="3">
        <f t="shared" si="5"/>
        <v>1.1648</v>
      </c>
      <c r="AQ6" s="8">
        <f>+AQ7+AQ8+AQ9+AQ10+AQ11</f>
        <v>0.037</v>
      </c>
      <c r="AR6" s="8">
        <f>+AR7+AR8+AR9+AR10+AR11</f>
        <v>0.037</v>
      </c>
      <c r="AS6" s="8">
        <f>+AS7+AS8+AS9+AS10+AS11</f>
        <v>1.1278000000000001</v>
      </c>
      <c r="AT6" s="8">
        <f>+AT7+AT8+AT9+AT10+AT11</f>
        <v>1.1278000000000001</v>
      </c>
      <c r="AU6" s="8"/>
      <c r="AV6" s="8"/>
    </row>
    <row r="7" spans="1:48" ht="14.25">
      <c r="A7" s="86"/>
      <c r="B7" s="3" t="s">
        <v>27</v>
      </c>
      <c r="C7" s="3">
        <f t="shared" si="0"/>
        <v>6.7851</v>
      </c>
      <c r="D7" s="3">
        <f t="shared" si="1"/>
        <v>6.4766</v>
      </c>
      <c r="E7" s="3">
        <v>4.8544</v>
      </c>
      <c r="F7" s="3">
        <v>4.8544</v>
      </c>
      <c r="G7" s="3"/>
      <c r="H7" s="3"/>
      <c r="I7" s="3"/>
      <c r="J7" s="3">
        <v>1.4569</v>
      </c>
      <c r="K7" s="3">
        <v>1.4484</v>
      </c>
      <c r="L7" s="3">
        <v>0.0085</v>
      </c>
      <c r="M7" s="3">
        <v>0.1341</v>
      </c>
      <c r="N7" s="3">
        <v>0.1341</v>
      </c>
      <c r="O7" s="3"/>
      <c r="P7" s="3"/>
      <c r="Q7" s="3"/>
      <c r="R7" s="3"/>
      <c r="S7" s="3"/>
      <c r="T7" s="3">
        <v>0.0312</v>
      </c>
      <c r="U7" s="3">
        <v>0.0312</v>
      </c>
      <c r="V7" s="3">
        <f t="shared" si="3"/>
        <v>0.0527</v>
      </c>
      <c r="W7" s="3"/>
      <c r="X7" s="3"/>
      <c r="Y7" s="3"/>
      <c r="Z7" s="3"/>
      <c r="AA7" s="3"/>
      <c r="AB7" s="3"/>
      <c r="AC7" s="3">
        <v>0.0139</v>
      </c>
      <c r="AD7" s="3"/>
      <c r="AE7" s="3">
        <v>0.0139</v>
      </c>
      <c r="AF7" s="3"/>
      <c r="AG7" s="3"/>
      <c r="AH7" s="3"/>
      <c r="AI7" s="3"/>
      <c r="AJ7" s="3"/>
      <c r="AK7" s="3">
        <v>0.0388</v>
      </c>
      <c r="AL7" s="3"/>
      <c r="AM7" s="3">
        <v>0.0388</v>
      </c>
      <c r="AN7" s="3"/>
      <c r="AO7" s="3"/>
      <c r="AP7" s="3">
        <f t="shared" si="5"/>
        <v>0.2558</v>
      </c>
      <c r="AQ7" s="3"/>
      <c r="AR7" s="3"/>
      <c r="AS7" s="3">
        <v>0.2558</v>
      </c>
      <c r="AT7" s="3">
        <v>0.2558</v>
      </c>
      <c r="AU7" s="3"/>
      <c r="AV7" s="3"/>
    </row>
    <row r="8" spans="1:48" ht="14.25">
      <c r="A8" s="86"/>
      <c r="B8" s="3" t="s">
        <v>28</v>
      </c>
      <c r="C8" s="3">
        <f t="shared" si="0"/>
        <v>1.1062</v>
      </c>
      <c r="D8" s="3">
        <f t="shared" si="1"/>
        <v>0.14859999999999998</v>
      </c>
      <c r="E8" s="3">
        <v>0.0084</v>
      </c>
      <c r="F8" s="3">
        <v>0.0084</v>
      </c>
      <c r="G8" s="3"/>
      <c r="H8" s="3"/>
      <c r="I8" s="3"/>
      <c r="J8" s="3">
        <v>0.1339</v>
      </c>
      <c r="K8" s="3"/>
      <c r="L8" s="3">
        <v>0.1339</v>
      </c>
      <c r="M8" s="3"/>
      <c r="N8" s="3"/>
      <c r="O8" s="3">
        <v>0.0063</v>
      </c>
      <c r="P8" s="3">
        <v>0.0063</v>
      </c>
      <c r="Q8" s="3"/>
      <c r="R8" s="3"/>
      <c r="S8" s="3"/>
      <c r="T8" s="3"/>
      <c r="U8" s="3"/>
      <c r="V8" s="3">
        <f t="shared" si="3"/>
        <v>0.6535000000000001</v>
      </c>
      <c r="W8" s="3"/>
      <c r="X8" s="3"/>
      <c r="Y8" s="3"/>
      <c r="Z8" s="3"/>
      <c r="AA8" s="3"/>
      <c r="AB8" s="3"/>
      <c r="AC8" s="3">
        <v>0.6225</v>
      </c>
      <c r="AD8" s="3">
        <v>0.5866</v>
      </c>
      <c r="AE8" s="3">
        <v>0.0359</v>
      </c>
      <c r="AF8" s="3"/>
      <c r="AG8" s="3"/>
      <c r="AH8" s="3"/>
      <c r="AI8" s="3"/>
      <c r="AJ8" s="3"/>
      <c r="AK8" s="3">
        <v>0.031</v>
      </c>
      <c r="AL8" s="3"/>
      <c r="AM8" s="3">
        <v>0.031</v>
      </c>
      <c r="AN8" s="3"/>
      <c r="AO8" s="3"/>
      <c r="AP8" s="3">
        <f t="shared" si="5"/>
        <v>0.3041</v>
      </c>
      <c r="AQ8" s="3"/>
      <c r="AR8" s="3"/>
      <c r="AS8" s="3">
        <v>0.3041</v>
      </c>
      <c r="AT8" s="3">
        <v>0.3041</v>
      </c>
      <c r="AU8" s="3"/>
      <c r="AV8" s="3"/>
    </row>
    <row r="9" spans="1:48" ht="14.25">
      <c r="A9" s="86"/>
      <c r="B9" s="3" t="s">
        <v>29</v>
      </c>
      <c r="C9" s="3">
        <f t="shared" si="0"/>
        <v>13.353499999999999</v>
      </c>
      <c r="D9" s="3">
        <f t="shared" si="1"/>
        <v>12.450399999999998</v>
      </c>
      <c r="E9" s="3">
        <v>9.0677</v>
      </c>
      <c r="F9" s="3">
        <v>9.0677</v>
      </c>
      <c r="G9" s="3"/>
      <c r="H9" s="3"/>
      <c r="I9" s="3"/>
      <c r="J9" s="3">
        <v>3.2649</v>
      </c>
      <c r="K9" s="3">
        <v>2.6482</v>
      </c>
      <c r="L9" s="3">
        <v>0.6167</v>
      </c>
      <c r="M9" s="3">
        <v>0.0695</v>
      </c>
      <c r="N9" s="3">
        <v>0.0695</v>
      </c>
      <c r="O9" s="3"/>
      <c r="P9" s="3"/>
      <c r="Q9" s="3"/>
      <c r="R9" s="3"/>
      <c r="S9" s="3"/>
      <c r="T9" s="3">
        <v>0.0483</v>
      </c>
      <c r="U9" s="3">
        <v>0.0483</v>
      </c>
      <c r="V9" s="3">
        <f t="shared" si="3"/>
        <v>0.7116</v>
      </c>
      <c r="W9" s="3"/>
      <c r="X9" s="3"/>
      <c r="Y9" s="3"/>
      <c r="Z9" s="3"/>
      <c r="AA9" s="3"/>
      <c r="AB9" s="3"/>
      <c r="AC9" s="3">
        <v>0.5438</v>
      </c>
      <c r="AD9" s="3"/>
      <c r="AE9" s="3">
        <v>0.5438</v>
      </c>
      <c r="AF9" s="3"/>
      <c r="AG9" s="3"/>
      <c r="AH9" s="3"/>
      <c r="AI9" s="3"/>
      <c r="AJ9" s="3"/>
      <c r="AK9" s="3">
        <v>0.1678</v>
      </c>
      <c r="AL9" s="3">
        <v>0.1676</v>
      </c>
      <c r="AM9" s="3">
        <v>0.0002</v>
      </c>
      <c r="AN9" s="3"/>
      <c r="AO9" s="3"/>
      <c r="AP9" s="3">
        <f t="shared" si="5"/>
        <v>0.1915</v>
      </c>
      <c r="AQ9" s="3">
        <v>0.037</v>
      </c>
      <c r="AR9" s="3">
        <v>0.037</v>
      </c>
      <c r="AS9" s="3">
        <v>0.1545</v>
      </c>
      <c r="AT9" s="3">
        <v>0.1545</v>
      </c>
      <c r="AU9" s="3"/>
      <c r="AV9" s="3"/>
    </row>
    <row r="10" spans="1:48" ht="14.25">
      <c r="A10" s="86"/>
      <c r="B10" s="3" t="s">
        <v>30</v>
      </c>
      <c r="C10" s="3">
        <f t="shared" si="0"/>
        <v>5.1205</v>
      </c>
      <c r="D10" s="3">
        <f t="shared" si="1"/>
        <v>4.3530999999999995</v>
      </c>
      <c r="E10" s="3">
        <v>0.5994</v>
      </c>
      <c r="F10" s="3">
        <v>0.5994</v>
      </c>
      <c r="G10" s="3">
        <v>0.0068</v>
      </c>
      <c r="H10" s="3"/>
      <c r="I10" s="3">
        <v>0.0068</v>
      </c>
      <c r="J10" s="3">
        <v>2.722</v>
      </c>
      <c r="K10" s="3">
        <v>2.6855</v>
      </c>
      <c r="L10" s="3">
        <v>0.0365</v>
      </c>
      <c r="M10" s="3">
        <v>0.0274</v>
      </c>
      <c r="N10" s="3">
        <v>0.0274</v>
      </c>
      <c r="O10" s="3">
        <v>0.9975</v>
      </c>
      <c r="P10" s="3">
        <v>0.7515</v>
      </c>
      <c r="Q10" s="3"/>
      <c r="R10" s="3">
        <v>0.246</v>
      </c>
      <c r="S10" s="3"/>
      <c r="T10" s="3"/>
      <c r="U10" s="3"/>
      <c r="V10" s="3">
        <f t="shared" si="3"/>
        <v>0.354</v>
      </c>
      <c r="W10" s="3"/>
      <c r="X10" s="3"/>
      <c r="Y10" s="3"/>
      <c r="Z10" s="3"/>
      <c r="AA10" s="3"/>
      <c r="AB10" s="3"/>
      <c r="AC10" s="3">
        <v>0.3111</v>
      </c>
      <c r="AD10" s="3"/>
      <c r="AE10" s="3">
        <v>0.3111</v>
      </c>
      <c r="AF10" s="3"/>
      <c r="AG10" s="3"/>
      <c r="AH10" s="3"/>
      <c r="AI10" s="3"/>
      <c r="AJ10" s="3"/>
      <c r="AK10" s="3">
        <v>0.0358</v>
      </c>
      <c r="AL10" s="3">
        <v>0.0358</v>
      </c>
      <c r="AM10" s="3"/>
      <c r="AN10" s="3">
        <v>0.0071</v>
      </c>
      <c r="AO10" s="3">
        <v>0.0071</v>
      </c>
      <c r="AP10" s="3">
        <f t="shared" si="5"/>
        <v>0.4134</v>
      </c>
      <c r="AQ10" s="3"/>
      <c r="AR10" s="3"/>
      <c r="AS10" s="3">
        <v>0.4134</v>
      </c>
      <c r="AT10" s="3">
        <v>0.4134</v>
      </c>
      <c r="AU10" s="3"/>
      <c r="AV10" s="3"/>
    </row>
    <row r="11" spans="1:48" ht="14.25">
      <c r="A11" s="86"/>
      <c r="B11" s="3" t="s">
        <v>31</v>
      </c>
      <c r="C11" s="3">
        <f t="shared" si="0"/>
        <v>1.1923</v>
      </c>
      <c r="D11" s="3">
        <f t="shared" si="1"/>
        <v>0.7491</v>
      </c>
      <c r="E11" s="3">
        <v>0.1081</v>
      </c>
      <c r="F11" s="3">
        <v>0.1081</v>
      </c>
      <c r="G11" s="3"/>
      <c r="H11" s="3"/>
      <c r="I11" s="3"/>
      <c r="J11" s="3">
        <v>0.641</v>
      </c>
      <c r="K11" s="3">
        <v>0.3907</v>
      </c>
      <c r="L11" s="3">
        <v>0.2503</v>
      </c>
      <c r="M11" s="3"/>
      <c r="N11" s="3"/>
      <c r="O11" s="3"/>
      <c r="P11" s="3"/>
      <c r="Q11" s="3"/>
      <c r="R11" s="3"/>
      <c r="S11" s="3"/>
      <c r="T11" s="3"/>
      <c r="U11" s="3"/>
      <c r="V11" s="3">
        <f t="shared" si="3"/>
        <v>0.4432</v>
      </c>
      <c r="W11" s="3">
        <v>0.0234</v>
      </c>
      <c r="X11" s="3">
        <v>0.0179</v>
      </c>
      <c r="Y11" s="3">
        <v>0.0055</v>
      </c>
      <c r="Z11" s="3"/>
      <c r="AA11" s="3"/>
      <c r="AB11" s="3"/>
      <c r="AC11" s="3">
        <v>0.2372</v>
      </c>
      <c r="AD11" s="3">
        <v>0.0673</v>
      </c>
      <c r="AE11" s="3">
        <v>0.1699</v>
      </c>
      <c r="AF11" s="3">
        <v>0.1467</v>
      </c>
      <c r="AG11" s="3">
        <v>0.0587</v>
      </c>
      <c r="AH11" s="3">
        <v>0.088</v>
      </c>
      <c r="AI11" s="3">
        <v>0.0098</v>
      </c>
      <c r="AJ11" s="3">
        <v>0.0098</v>
      </c>
      <c r="AK11" s="3">
        <v>0.0261</v>
      </c>
      <c r="AL11" s="3"/>
      <c r="AM11" s="3">
        <v>0.0261</v>
      </c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" customFormat="1" ht="14.25">
      <c r="A12" s="67"/>
      <c r="B12" s="4" t="s">
        <v>32</v>
      </c>
      <c r="C12" s="3">
        <f t="shared" si="0"/>
        <v>10.7592</v>
      </c>
      <c r="D12" s="3">
        <f t="shared" si="1"/>
        <v>10.7592</v>
      </c>
      <c r="E12" s="9">
        <f>+E13+E14+E15</f>
        <v>9.1554</v>
      </c>
      <c r="F12" s="9">
        <f>+F13+F14+F15</f>
        <v>9.1554</v>
      </c>
      <c r="G12" s="9"/>
      <c r="H12" s="9"/>
      <c r="I12" s="9"/>
      <c r="J12" s="9">
        <f>+J13+J14+J15</f>
        <v>0.43310000000000004</v>
      </c>
      <c r="K12" s="9">
        <f>+K13+K14+K15</f>
        <v>0.43310000000000004</v>
      </c>
      <c r="L12" s="9"/>
      <c r="M12" s="9">
        <f>+M13+M14+M15</f>
        <v>0.002</v>
      </c>
      <c r="N12" s="9">
        <f>+N13+N14+N15</f>
        <v>0.002</v>
      </c>
      <c r="O12" s="9">
        <f>+O13+O14+O15</f>
        <v>1.1686999999999999</v>
      </c>
      <c r="P12" s="9">
        <f>+P13+P14+P15</f>
        <v>0.0155</v>
      </c>
      <c r="Q12" s="9"/>
      <c r="R12" s="9">
        <f>+R13+R14+R15</f>
        <v>1.1453</v>
      </c>
      <c r="S12" s="9">
        <f>+S13+S14+S15</f>
        <v>0.0079</v>
      </c>
      <c r="T12" s="9"/>
      <c r="U12" s="9"/>
      <c r="V12" s="3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3"/>
      <c r="AQ12" s="9"/>
      <c r="AR12" s="9"/>
      <c r="AS12" s="9"/>
      <c r="AT12" s="9"/>
      <c r="AU12" s="9"/>
      <c r="AV12" s="9"/>
    </row>
    <row r="13" spans="1:48" ht="14.25">
      <c r="A13" s="86"/>
      <c r="B13" s="3" t="s">
        <v>33</v>
      </c>
      <c r="C13" s="3">
        <f t="shared" si="0"/>
        <v>0.8650999999999999</v>
      </c>
      <c r="D13" s="3">
        <f t="shared" si="1"/>
        <v>0.8650999999999999</v>
      </c>
      <c r="E13" s="3">
        <v>0.7414</v>
      </c>
      <c r="F13" s="3">
        <v>0.7414</v>
      </c>
      <c r="G13" s="3"/>
      <c r="H13" s="3"/>
      <c r="I13" s="3"/>
      <c r="J13" s="3">
        <v>0.1062</v>
      </c>
      <c r="K13" s="3">
        <v>0.1062</v>
      </c>
      <c r="L13" s="3"/>
      <c r="M13" s="3">
        <v>0.002</v>
      </c>
      <c r="N13" s="3">
        <v>0.002</v>
      </c>
      <c r="O13" s="3">
        <v>0.0155</v>
      </c>
      <c r="P13" s="3">
        <v>0.0155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4.25">
      <c r="A14" s="86"/>
      <c r="B14" s="3" t="s">
        <v>34</v>
      </c>
      <c r="C14" s="3">
        <f t="shared" si="0"/>
        <v>0.586</v>
      </c>
      <c r="D14" s="3">
        <f t="shared" si="1"/>
        <v>0.586</v>
      </c>
      <c r="E14" s="3">
        <v>0.4689</v>
      </c>
      <c r="F14" s="3">
        <v>0.4689</v>
      </c>
      <c r="G14" s="3"/>
      <c r="H14" s="3"/>
      <c r="I14" s="3"/>
      <c r="J14" s="3">
        <v>0.11</v>
      </c>
      <c r="K14" s="3">
        <v>0.11</v>
      </c>
      <c r="L14" s="3"/>
      <c r="M14" s="3"/>
      <c r="N14" s="3"/>
      <c r="O14" s="3">
        <v>0.0071</v>
      </c>
      <c r="P14" s="3"/>
      <c r="Q14" s="3"/>
      <c r="R14" s="3"/>
      <c r="S14" s="3">
        <v>0.0071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4.25">
      <c r="A15" s="86"/>
      <c r="B15" s="3" t="s">
        <v>35</v>
      </c>
      <c r="C15" s="3">
        <f t="shared" si="0"/>
        <v>9.308100000000001</v>
      </c>
      <c r="D15" s="3">
        <f t="shared" si="1"/>
        <v>9.308100000000001</v>
      </c>
      <c r="E15" s="3">
        <v>7.9451</v>
      </c>
      <c r="F15" s="3">
        <v>7.9451</v>
      </c>
      <c r="G15" s="3"/>
      <c r="H15" s="3"/>
      <c r="I15" s="3"/>
      <c r="J15" s="3">
        <v>0.2169</v>
      </c>
      <c r="K15" s="3">
        <v>0.2169</v>
      </c>
      <c r="L15" s="3"/>
      <c r="M15" s="3"/>
      <c r="N15" s="3"/>
      <c r="O15" s="3">
        <v>1.1461</v>
      </c>
      <c r="P15" s="3"/>
      <c r="Q15" s="3"/>
      <c r="R15" s="3">
        <v>1.1453</v>
      </c>
      <c r="S15" s="3">
        <v>0.0008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4.25">
      <c r="A16" s="67"/>
      <c r="B16" s="4" t="s">
        <v>36</v>
      </c>
      <c r="C16" s="3">
        <f t="shared" si="0"/>
        <v>1.9138</v>
      </c>
      <c r="D16" s="3">
        <f t="shared" si="1"/>
        <v>1.4745</v>
      </c>
      <c r="E16" s="9">
        <f>+E17</f>
        <v>0.6927</v>
      </c>
      <c r="F16" s="9">
        <f>+F17</f>
        <v>0.6927</v>
      </c>
      <c r="G16" s="9"/>
      <c r="H16" s="9"/>
      <c r="I16" s="9"/>
      <c r="J16" s="9">
        <f>+J17</f>
        <v>0.7588</v>
      </c>
      <c r="K16" s="9">
        <f>+K17</f>
        <v>0.1402</v>
      </c>
      <c r="L16" s="9">
        <f>+L17</f>
        <v>0.6186</v>
      </c>
      <c r="M16" s="9">
        <f>+M17</f>
        <v>0.023</v>
      </c>
      <c r="N16" s="9">
        <f>+N17</f>
        <v>0.023</v>
      </c>
      <c r="O16" s="9"/>
      <c r="P16" s="9"/>
      <c r="Q16" s="9"/>
      <c r="R16" s="9"/>
      <c r="S16" s="9"/>
      <c r="T16" s="9"/>
      <c r="U16" s="9"/>
      <c r="V16" s="3">
        <f t="shared" si="3"/>
        <v>0.43929999999999997</v>
      </c>
      <c r="W16" s="9"/>
      <c r="X16" s="9"/>
      <c r="Y16" s="9"/>
      <c r="Z16" s="9"/>
      <c r="AA16" s="9"/>
      <c r="AB16" s="9"/>
      <c r="AC16" s="9">
        <f>+AC17</f>
        <v>0.3918</v>
      </c>
      <c r="AD16" s="9">
        <f>+AD17</f>
        <v>0.3918</v>
      </c>
      <c r="AE16" s="9"/>
      <c r="AF16" s="9"/>
      <c r="AG16" s="9"/>
      <c r="AH16" s="9"/>
      <c r="AI16" s="9">
        <f>+AI17</f>
        <v>0.0133</v>
      </c>
      <c r="AJ16" s="9">
        <f>+AJ17</f>
        <v>0.0133</v>
      </c>
      <c r="AK16" s="9">
        <f>+AK17</f>
        <v>0.0342</v>
      </c>
      <c r="AL16" s="9"/>
      <c r="AM16" s="9">
        <f>+AM17</f>
        <v>0.0342</v>
      </c>
      <c r="AN16" s="9"/>
      <c r="AO16" s="9"/>
      <c r="AP16" s="3"/>
      <c r="AQ16" s="9"/>
      <c r="AR16" s="9"/>
      <c r="AS16" s="9"/>
      <c r="AT16" s="9"/>
      <c r="AU16" s="9"/>
      <c r="AV16" s="9"/>
    </row>
    <row r="17" spans="1:48" ht="14.25">
      <c r="A17" s="86"/>
      <c r="B17" s="3" t="s">
        <v>37</v>
      </c>
      <c r="C17" s="3">
        <f t="shared" si="0"/>
        <v>1.9138</v>
      </c>
      <c r="D17" s="3">
        <f t="shared" si="1"/>
        <v>1.4745</v>
      </c>
      <c r="E17" s="3">
        <v>0.6927</v>
      </c>
      <c r="F17" s="3">
        <v>0.6927</v>
      </c>
      <c r="G17" s="3"/>
      <c r="H17" s="3"/>
      <c r="I17" s="3"/>
      <c r="J17" s="3">
        <v>0.7588</v>
      </c>
      <c r="K17" s="3">
        <v>0.1402</v>
      </c>
      <c r="L17" s="3">
        <v>0.6186</v>
      </c>
      <c r="M17" s="3">
        <v>0.023</v>
      </c>
      <c r="N17" s="3">
        <v>0.023</v>
      </c>
      <c r="O17" s="3"/>
      <c r="P17" s="3"/>
      <c r="Q17" s="3"/>
      <c r="R17" s="3"/>
      <c r="S17" s="3"/>
      <c r="T17" s="3"/>
      <c r="U17" s="3"/>
      <c r="V17" s="3">
        <f t="shared" si="3"/>
        <v>0.43929999999999997</v>
      </c>
      <c r="W17" s="3"/>
      <c r="X17" s="3"/>
      <c r="Y17" s="3"/>
      <c r="Z17" s="3"/>
      <c r="AA17" s="3"/>
      <c r="AB17" s="3"/>
      <c r="AC17" s="3">
        <v>0.3918</v>
      </c>
      <c r="AD17" s="3">
        <v>0.3918</v>
      </c>
      <c r="AE17" s="3"/>
      <c r="AF17" s="3"/>
      <c r="AG17" s="3"/>
      <c r="AH17" s="3"/>
      <c r="AI17" s="3">
        <v>0.0133</v>
      </c>
      <c r="AJ17" s="3">
        <v>0.0133</v>
      </c>
      <c r="AK17" s="3">
        <v>0.0342</v>
      </c>
      <c r="AL17" s="3"/>
      <c r="AM17" s="3">
        <v>0.0342</v>
      </c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" customFormat="1" ht="14.25">
      <c r="A18" s="67"/>
      <c r="B18" s="4" t="s">
        <v>38</v>
      </c>
      <c r="C18" s="3">
        <f t="shared" si="0"/>
        <v>2.3971000000000005</v>
      </c>
      <c r="D18" s="3">
        <f t="shared" si="1"/>
        <v>2.2599000000000005</v>
      </c>
      <c r="E18" s="9">
        <f>+E19+E20</f>
        <v>1.2443</v>
      </c>
      <c r="F18" s="9">
        <f>+F19+F20</f>
        <v>1.2443</v>
      </c>
      <c r="G18" s="9">
        <f>+G19+G20</f>
        <v>0.0007</v>
      </c>
      <c r="H18" s="9">
        <f>+H19+H20</f>
        <v>0.0007</v>
      </c>
      <c r="I18" s="9"/>
      <c r="J18" s="9">
        <f aca="true" t="shared" si="9" ref="J18:Q18">+J19+J20</f>
        <v>0.9649000000000001</v>
      </c>
      <c r="K18" s="9">
        <f t="shared" si="9"/>
        <v>0.7945</v>
      </c>
      <c r="L18" s="9">
        <f t="shared" si="9"/>
        <v>0.1704</v>
      </c>
      <c r="M18" s="9">
        <f t="shared" si="9"/>
        <v>0.0055</v>
      </c>
      <c r="N18" s="9">
        <f t="shared" si="9"/>
        <v>0.0055</v>
      </c>
      <c r="O18" s="9">
        <f t="shared" si="9"/>
        <v>0.0274</v>
      </c>
      <c r="P18" s="9">
        <f t="shared" si="9"/>
        <v>0.0148</v>
      </c>
      <c r="Q18" s="9">
        <f t="shared" si="9"/>
        <v>0.0126</v>
      </c>
      <c r="R18" s="9"/>
      <c r="S18" s="9"/>
      <c r="T18" s="9">
        <f>+T19+T20</f>
        <v>0.0171</v>
      </c>
      <c r="U18" s="9">
        <f>+U19+U20</f>
        <v>0.0171</v>
      </c>
      <c r="V18" s="3">
        <f t="shared" si="3"/>
        <v>0.1264</v>
      </c>
      <c r="W18" s="9">
        <f aca="true" t="shared" si="10" ref="W18:AM18">+W19+W20</f>
        <v>0.0036</v>
      </c>
      <c r="X18" s="9"/>
      <c r="Y18" s="9">
        <f t="shared" si="10"/>
        <v>0.0036</v>
      </c>
      <c r="Z18" s="9">
        <f t="shared" si="10"/>
        <v>0.0764</v>
      </c>
      <c r="AA18" s="9">
        <f t="shared" si="10"/>
        <v>0.0027</v>
      </c>
      <c r="AB18" s="9">
        <f t="shared" si="10"/>
        <v>0.0737</v>
      </c>
      <c r="AC18" s="9">
        <f t="shared" si="10"/>
        <v>0.0133</v>
      </c>
      <c r="AD18" s="9">
        <f t="shared" si="10"/>
        <v>0.0133</v>
      </c>
      <c r="AE18" s="9"/>
      <c r="AF18" s="9">
        <f t="shared" si="10"/>
        <v>0.0322</v>
      </c>
      <c r="AG18" s="9">
        <f t="shared" si="10"/>
        <v>0.0322</v>
      </c>
      <c r="AH18" s="9"/>
      <c r="AI18" s="9"/>
      <c r="AJ18" s="9"/>
      <c r="AK18" s="9">
        <f t="shared" si="10"/>
        <v>0.0009</v>
      </c>
      <c r="AL18" s="9"/>
      <c r="AM18" s="9">
        <f t="shared" si="10"/>
        <v>0.0009</v>
      </c>
      <c r="AN18" s="9"/>
      <c r="AO18" s="9"/>
      <c r="AP18" s="3">
        <f t="shared" si="5"/>
        <v>0.0108</v>
      </c>
      <c r="AQ18" s="9"/>
      <c r="AR18" s="9"/>
      <c r="AS18" s="9"/>
      <c r="AT18" s="9"/>
      <c r="AU18" s="9">
        <f>+AU19+AU20</f>
        <v>0.0108</v>
      </c>
      <c r="AV18" s="9">
        <f>+AV19+AV20</f>
        <v>0.0108</v>
      </c>
    </row>
    <row r="19" spans="1:48" ht="14.25">
      <c r="A19" s="86"/>
      <c r="B19" s="3" t="s">
        <v>39</v>
      </c>
      <c r="C19" s="3">
        <f t="shared" si="0"/>
        <v>0.37779999999999997</v>
      </c>
      <c r="D19" s="3">
        <f t="shared" si="1"/>
        <v>0.31429999999999997</v>
      </c>
      <c r="E19" s="3"/>
      <c r="F19" s="3"/>
      <c r="G19" s="3"/>
      <c r="H19" s="3"/>
      <c r="I19" s="3"/>
      <c r="J19" s="3">
        <v>0.2849</v>
      </c>
      <c r="K19" s="3">
        <v>0.2849</v>
      </c>
      <c r="L19" s="3"/>
      <c r="M19" s="3">
        <v>0.002</v>
      </c>
      <c r="N19" s="3">
        <v>0.002</v>
      </c>
      <c r="O19" s="3">
        <v>0.0274</v>
      </c>
      <c r="P19" s="3">
        <v>0.0148</v>
      </c>
      <c r="Q19" s="3">
        <v>0.0126</v>
      </c>
      <c r="R19" s="3"/>
      <c r="S19" s="3"/>
      <c r="T19" s="3"/>
      <c r="U19" s="3"/>
      <c r="V19" s="3">
        <f t="shared" si="3"/>
        <v>0.0527</v>
      </c>
      <c r="W19" s="3">
        <v>0.0036</v>
      </c>
      <c r="X19" s="3"/>
      <c r="Y19" s="3">
        <v>0.0036</v>
      </c>
      <c r="Z19" s="3">
        <v>0.0027</v>
      </c>
      <c r="AA19" s="3">
        <v>0.0027</v>
      </c>
      <c r="AB19" s="3"/>
      <c r="AC19" s="3">
        <v>0.0133</v>
      </c>
      <c r="AD19" s="3">
        <v>0.0133</v>
      </c>
      <c r="AE19" s="3"/>
      <c r="AF19" s="3">
        <v>0.0322</v>
      </c>
      <c r="AG19" s="3">
        <v>0.0322</v>
      </c>
      <c r="AH19" s="3"/>
      <c r="AI19" s="3"/>
      <c r="AJ19" s="3"/>
      <c r="AK19" s="3">
        <v>0.0009</v>
      </c>
      <c r="AL19" s="3"/>
      <c r="AM19" s="3">
        <v>0.0009</v>
      </c>
      <c r="AN19" s="3"/>
      <c r="AO19" s="3"/>
      <c r="AP19" s="3">
        <f t="shared" si="5"/>
        <v>0.0108</v>
      </c>
      <c r="AQ19" s="3"/>
      <c r="AR19" s="3"/>
      <c r="AS19" s="3"/>
      <c r="AT19" s="3"/>
      <c r="AU19" s="3">
        <v>0.0108</v>
      </c>
      <c r="AV19" s="3">
        <v>0.0108</v>
      </c>
    </row>
    <row r="20" spans="1:48" ht="14.25">
      <c r="A20" s="86"/>
      <c r="B20" s="3" t="s">
        <v>40</v>
      </c>
      <c r="C20" s="3">
        <f t="shared" si="0"/>
        <v>2.0193</v>
      </c>
      <c r="D20" s="3">
        <f t="shared" si="1"/>
        <v>1.9455999999999998</v>
      </c>
      <c r="E20" s="3">
        <v>1.2443</v>
      </c>
      <c r="F20" s="3">
        <v>1.2443</v>
      </c>
      <c r="G20" s="3">
        <v>0.0007</v>
      </c>
      <c r="H20" s="3">
        <v>0.0007</v>
      </c>
      <c r="I20" s="3"/>
      <c r="J20" s="3">
        <v>0.68</v>
      </c>
      <c r="K20" s="3">
        <v>0.5096</v>
      </c>
      <c r="L20" s="3">
        <v>0.1704</v>
      </c>
      <c r="M20" s="3">
        <v>0.0035</v>
      </c>
      <c r="N20" s="3">
        <v>0.0035</v>
      </c>
      <c r="O20" s="3"/>
      <c r="P20" s="3"/>
      <c r="Q20" s="3"/>
      <c r="R20" s="3"/>
      <c r="S20" s="3"/>
      <c r="T20" s="3">
        <v>0.0171</v>
      </c>
      <c r="U20" s="3">
        <v>0.0171</v>
      </c>
      <c r="V20" s="3">
        <f t="shared" si="3"/>
        <v>0.0737</v>
      </c>
      <c r="W20" s="3"/>
      <c r="X20" s="3"/>
      <c r="Y20" s="3"/>
      <c r="Z20" s="3">
        <v>0.0737</v>
      </c>
      <c r="AA20" s="3"/>
      <c r="AB20" s="3">
        <v>0.0737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2" s="2" customFormat="1" ht="10.5"/>
    <row r="23" ht="14.25">
      <c r="M23" s="2"/>
    </row>
    <row r="24" s="2" customFormat="1" ht="10.5"/>
    <row r="25" spans="4:20" ht="14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="2" customFormat="1" ht="10.5"/>
    <row r="27" s="2" customFormat="1" ht="10.5"/>
  </sheetData>
  <sheetProtection/>
  <mergeCells count="19">
    <mergeCell ref="AP3:AP4"/>
    <mergeCell ref="A2:B4"/>
    <mergeCell ref="AG3:AH3"/>
    <mergeCell ref="AL3:AM3"/>
    <mergeCell ref="A5:B5"/>
    <mergeCell ref="A6:A20"/>
    <mergeCell ref="C2:C4"/>
    <mergeCell ref="D3:D4"/>
    <mergeCell ref="V3:V4"/>
    <mergeCell ref="X1:AV1"/>
    <mergeCell ref="D2:U2"/>
    <mergeCell ref="V2:AO2"/>
    <mergeCell ref="AP2:AV2"/>
    <mergeCell ref="H3:I3"/>
    <mergeCell ref="K3:L3"/>
    <mergeCell ref="P3:S3"/>
    <mergeCell ref="X3:Y3"/>
    <mergeCell ref="AA3:AB3"/>
    <mergeCell ref="AD3:A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10:P25"/>
  <sheetViews>
    <sheetView zoomScalePageLayoutView="0" workbookViewId="0" topLeftCell="A1">
      <selection activeCell="G10" sqref="G10:P25"/>
    </sheetView>
  </sheetViews>
  <sheetFormatPr defaultColWidth="9.00390625" defaultRowHeight="14.25"/>
  <sheetData>
    <row r="10" spans="5:16" ht="14.25">
      <c r="E10" t="s">
        <v>24</v>
      </c>
      <c r="G10">
        <v>42.627700000000004</v>
      </c>
      <c r="H10">
        <v>38.671400000000006</v>
      </c>
      <c r="I10">
        <v>25.730399999999996</v>
      </c>
      <c r="J10">
        <v>25.730399999999996</v>
      </c>
      <c r="K10">
        <v>10.3755</v>
      </c>
      <c r="L10">
        <v>0.0075</v>
      </c>
      <c r="M10">
        <v>2.5580000000000003</v>
      </c>
      <c r="N10">
        <v>2.7807</v>
      </c>
      <c r="O10">
        <v>1.1756</v>
      </c>
      <c r="P10">
        <v>12.9314</v>
      </c>
    </row>
    <row r="11" spans="5:16" ht="14.25">
      <c r="E11" t="s">
        <v>49</v>
      </c>
      <c r="F11" t="s">
        <v>50</v>
      </c>
      <c r="G11">
        <v>27.5576</v>
      </c>
      <c r="H11">
        <v>24.1778</v>
      </c>
      <c r="I11">
        <v>14.638</v>
      </c>
      <c r="J11">
        <v>14.638</v>
      </c>
      <c r="K11">
        <v>8.2187</v>
      </c>
      <c r="L11">
        <v>0.0068</v>
      </c>
      <c r="M11">
        <v>1.3143000000000002</v>
      </c>
      <c r="N11">
        <v>2.2150000000000003</v>
      </c>
      <c r="O11">
        <v>1.1648</v>
      </c>
      <c r="P11">
        <v>10.0958</v>
      </c>
    </row>
    <row r="12" spans="6:16" ht="14.25">
      <c r="F12" t="s">
        <v>27</v>
      </c>
      <c r="G12">
        <v>6.7851</v>
      </c>
      <c r="H12">
        <v>6.4766</v>
      </c>
      <c r="I12">
        <v>4.8544</v>
      </c>
      <c r="J12">
        <v>4.8544</v>
      </c>
      <c r="K12">
        <v>1.4569</v>
      </c>
      <c r="M12">
        <v>0.1653</v>
      </c>
      <c r="N12">
        <v>0.0527</v>
      </c>
      <c r="O12">
        <v>0.2558</v>
      </c>
      <c r="P12">
        <v>2.4908</v>
      </c>
    </row>
    <row r="13" spans="6:15" ht="14.25">
      <c r="F13" t="s">
        <v>28</v>
      </c>
      <c r="G13">
        <v>1.1062</v>
      </c>
      <c r="H13">
        <v>0.14859999999999998</v>
      </c>
      <c r="I13">
        <v>0.0084</v>
      </c>
      <c r="J13">
        <v>0.0084</v>
      </c>
      <c r="K13">
        <v>0.1339</v>
      </c>
      <c r="M13">
        <v>0.0063</v>
      </c>
      <c r="N13">
        <v>0.6535000000000001</v>
      </c>
      <c r="O13">
        <v>0.3041</v>
      </c>
    </row>
    <row r="14" spans="6:16" ht="14.25">
      <c r="F14" t="s">
        <v>29</v>
      </c>
      <c r="G14">
        <v>13.3535</v>
      </c>
      <c r="H14">
        <v>12.4504</v>
      </c>
      <c r="I14">
        <v>9.0677</v>
      </c>
      <c r="J14">
        <v>9.0677</v>
      </c>
      <c r="K14">
        <v>3.2649</v>
      </c>
      <c r="M14">
        <v>0.11780000000000002</v>
      </c>
      <c r="N14">
        <v>0.7116</v>
      </c>
      <c r="O14">
        <v>0.1915</v>
      </c>
      <c r="P14">
        <v>7.605</v>
      </c>
    </row>
    <row r="15" spans="6:15" ht="14.25">
      <c r="F15" t="s">
        <v>30</v>
      </c>
      <c r="G15">
        <v>5.120500000000001</v>
      </c>
      <c r="H15">
        <v>4.3531</v>
      </c>
      <c r="I15">
        <v>0.5994</v>
      </c>
      <c r="J15">
        <v>0.5994</v>
      </c>
      <c r="K15">
        <v>2.722</v>
      </c>
      <c r="L15">
        <v>0.0068</v>
      </c>
      <c r="M15">
        <v>1.0249000000000001</v>
      </c>
      <c r="N15">
        <v>0.354</v>
      </c>
      <c r="O15">
        <v>0.4134</v>
      </c>
    </row>
    <row r="16" spans="6:14" ht="14.25">
      <c r="F16" t="s">
        <v>31</v>
      </c>
      <c r="G16">
        <v>1.1923</v>
      </c>
      <c r="H16">
        <v>0.7491</v>
      </c>
      <c r="I16">
        <v>0.1081</v>
      </c>
      <c r="J16">
        <v>0.1081</v>
      </c>
      <c r="K16">
        <v>0.641</v>
      </c>
      <c r="N16">
        <v>0.4432</v>
      </c>
    </row>
    <row r="17" spans="6:16" ht="14.25">
      <c r="F17" t="s">
        <v>51</v>
      </c>
      <c r="G17">
        <v>10.759200000000002</v>
      </c>
      <c r="H17">
        <v>10.759200000000002</v>
      </c>
      <c r="I17">
        <v>9.1554</v>
      </c>
      <c r="J17">
        <v>9.1554</v>
      </c>
      <c r="K17">
        <v>0.43310000000000004</v>
      </c>
      <c r="M17">
        <v>1.1706999999999999</v>
      </c>
      <c r="P17">
        <v>2.8356</v>
      </c>
    </row>
    <row r="18" spans="6:13" ht="14.25">
      <c r="F18" t="s">
        <v>33</v>
      </c>
      <c r="G18">
        <v>0.8650999999999999</v>
      </c>
      <c r="H18">
        <v>0.8650999999999999</v>
      </c>
      <c r="I18">
        <v>0.7414</v>
      </c>
      <c r="J18">
        <v>0.7414</v>
      </c>
      <c r="K18">
        <v>0.1062</v>
      </c>
      <c r="M18">
        <v>0.0175</v>
      </c>
    </row>
    <row r="19" spans="6:13" ht="14.25">
      <c r="F19" t="s">
        <v>34</v>
      </c>
      <c r="G19">
        <v>0.586</v>
      </c>
      <c r="H19">
        <v>0.586</v>
      </c>
      <c r="I19">
        <v>0.4689</v>
      </c>
      <c r="J19">
        <v>0.4689</v>
      </c>
      <c r="K19">
        <v>0.11</v>
      </c>
      <c r="M19">
        <v>0.0071</v>
      </c>
    </row>
    <row r="20" spans="6:16" ht="14.25">
      <c r="F20" t="s">
        <v>35</v>
      </c>
      <c r="G20">
        <v>9.308100000000001</v>
      </c>
      <c r="H20">
        <v>9.308100000000001</v>
      </c>
      <c r="I20">
        <v>7.9451</v>
      </c>
      <c r="J20">
        <v>7.9451</v>
      </c>
      <c r="K20">
        <v>0.2169</v>
      </c>
      <c r="M20">
        <v>1.1461</v>
      </c>
      <c r="P20">
        <v>2.8356</v>
      </c>
    </row>
    <row r="21" spans="6:14" ht="14.25">
      <c r="F21" t="s">
        <v>101</v>
      </c>
      <c r="G21">
        <v>1.9138</v>
      </c>
      <c r="H21">
        <v>1.4745</v>
      </c>
      <c r="I21">
        <v>0.6927</v>
      </c>
      <c r="J21">
        <v>0.6927</v>
      </c>
      <c r="K21">
        <v>0.7588</v>
      </c>
      <c r="M21">
        <v>0.023</v>
      </c>
      <c r="N21">
        <v>0.4393</v>
      </c>
    </row>
    <row r="22" spans="6:14" ht="14.25">
      <c r="F22" t="s">
        <v>37</v>
      </c>
      <c r="G22">
        <v>1.9138</v>
      </c>
      <c r="H22">
        <v>1.4745</v>
      </c>
      <c r="I22">
        <v>0.6927</v>
      </c>
      <c r="J22">
        <v>0.6927</v>
      </c>
      <c r="K22">
        <v>0.7588</v>
      </c>
      <c r="M22">
        <v>0.023</v>
      </c>
      <c r="N22">
        <v>0.4393</v>
      </c>
    </row>
    <row r="23" spans="6:15" ht="14.25">
      <c r="F23" t="s">
        <v>52</v>
      </c>
      <c r="G23">
        <v>2.3971</v>
      </c>
      <c r="H23">
        <v>2.2599</v>
      </c>
      <c r="I23">
        <v>1.2443</v>
      </c>
      <c r="J23">
        <v>1.2443</v>
      </c>
      <c r="K23">
        <v>0.9649000000000001</v>
      </c>
      <c r="L23">
        <v>0.0007</v>
      </c>
      <c r="M23">
        <v>0.05</v>
      </c>
      <c r="N23">
        <v>0.1264</v>
      </c>
      <c r="O23">
        <v>0.0108</v>
      </c>
    </row>
    <row r="24" spans="6:15" ht="14.25">
      <c r="F24" t="s">
        <v>39</v>
      </c>
      <c r="G24">
        <v>0.37779999999999997</v>
      </c>
      <c r="H24">
        <v>0.31429999999999997</v>
      </c>
      <c r="K24">
        <v>0.2849</v>
      </c>
      <c r="M24">
        <v>0.029400000000000003</v>
      </c>
      <c r="N24">
        <v>0.0527</v>
      </c>
      <c r="O24">
        <v>0.0108</v>
      </c>
    </row>
    <row r="25" spans="6:14" ht="14.25">
      <c r="F25" t="s">
        <v>40</v>
      </c>
      <c r="G25">
        <v>2.0193</v>
      </c>
      <c r="H25">
        <v>1.9456</v>
      </c>
      <c r="I25">
        <v>1.2443</v>
      </c>
      <c r="J25">
        <v>1.2443</v>
      </c>
      <c r="K25">
        <v>0.68</v>
      </c>
      <c r="L25">
        <v>0.0007</v>
      </c>
      <c r="M25">
        <v>0.0206</v>
      </c>
      <c r="N25">
        <v>0.0737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2022-07-05T02:17:14Z</cp:lastPrinted>
  <dcterms:created xsi:type="dcterms:W3CDTF">2011-01-23T14:47:12Z</dcterms:created>
  <dcterms:modified xsi:type="dcterms:W3CDTF">2022-07-05T02:18:47Z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